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ucamaras\Desktop\"/>
    </mc:Choice>
  </mc:AlternateContent>
  <bookViews>
    <workbookView xWindow="0" yWindow="0" windowWidth="20490" windowHeight="7155" tabRatio="884"/>
  </bookViews>
  <sheets>
    <sheet name="Carátula" sheetId="1" r:id="rId1"/>
    <sheet name="Índice" sheetId="2" r:id="rId2"/>
    <sheet name="Norte" sheetId="26" r:id="rId3"/>
    <sheet name="Cajamarca" sheetId="27" r:id="rId4"/>
    <sheet name="La Libertad" sheetId="32" r:id="rId5"/>
    <sheet name="Lambayeque" sheetId="33" r:id="rId6"/>
    <sheet name="Piura" sheetId="34" r:id="rId7"/>
    <sheet name="Tumbes" sheetId="43" r:id="rId8"/>
    <sheet name="RED VIAL 2012-2019" sheetId="4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52511"/>
</workbook>
</file>

<file path=xl/calcChain.xml><?xml version="1.0" encoding="utf-8"?>
<calcChain xmlns="http://schemas.openxmlformats.org/spreadsheetml/2006/main">
  <c r="Q22" i="49" l="1"/>
  <c r="Q21" i="49"/>
  <c r="Q20" i="49"/>
  <c r="Q19" i="49"/>
  <c r="Q18" i="49"/>
  <c r="I27" i="26"/>
  <c r="K79" i="26"/>
  <c r="N90" i="26"/>
  <c r="P90" i="26"/>
  <c r="R23" i="49"/>
  <c r="Q23" i="49"/>
  <c r="G24" i="26"/>
  <c r="N74" i="26"/>
  <c r="K18" i="49"/>
  <c r="N24" i="49"/>
  <c r="J23" i="49"/>
  <c r="D24" i="49"/>
  <c r="F24" i="49"/>
  <c r="E23" i="49"/>
  <c r="F23" i="49"/>
  <c r="D23" i="49"/>
  <c r="H15" i="26"/>
  <c r="O14" i="26"/>
  <c r="O13" i="26"/>
  <c r="L13" i="43"/>
  <c r="L14" i="32"/>
  <c r="L15" i="32"/>
  <c r="L13" i="32"/>
  <c r="L15" i="27"/>
  <c r="L14" i="27"/>
  <c r="L13" i="27"/>
  <c r="I24" i="26" l="1"/>
  <c r="J14" i="26"/>
  <c r="L14" i="26" s="1"/>
  <c r="T88" i="26"/>
  <c r="T87" i="26"/>
  <c r="T86" i="26"/>
  <c r="T85" i="26"/>
  <c r="T78" i="26"/>
  <c r="U74" i="26" s="1"/>
  <c r="T77" i="26"/>
  <c r="T76" i="26"/>
  <c r="T75" i="26"/>
  <c r="T74" i="26"/>
  <c r="T66" i="26"/>
  <c r="T65" i="26"/>
  <c r="T64" i="26"/>
  <c r="T63" i="26"/>
  <c r="P64" i="26"/>
  <c r="P65" i="26"/>
  <c r="P66" i="26"/>
  <c r="P68" i="26"/>
  <c r="P63" i="26"/>
  <c r="O64" i="26"/>
  <c r="O65" i="26"/>
  <c r="O66" i="26"/>
  <c r="O68" i="26"/>
  <c r="O63" i="26"/>
  <c r="N64" i="26"/>
  <c r="N65" i="26"/>
  <c r="N66" i="26"/>
  <c r="N68" i="26"/>
  <c r="N63" i="26"/>
  <c r="L90" i="26"/>
  <c r="L86" i="26"/>
  <c r="L87" i="26"/>
  <c r="L88" i="26"/>
  <c r="L89" i="26"/>
  <c r="L85" i="26"/>
  <c r="H90" i="26"/>
  <c r="I90" i="26"/>
  <c r="J90" i="26"/>
  <c r="K90" i="26"/>
  <c r="G90" i="26"/>
  <c r="L75" i="26"/>
  <c r="L76" i="26"/>
  <c r="L77" i="26"/>
  <c r="L78" i="26"/>
  <c r="L74" i="26"/>
  <c r="L79" i="26" s="1"/>
  <c r="H79" i="26"/>
  <c r="I79" i="26"/>
  <c r="J79" i="26"/>
  <c r="G79" i="26"/>
  <c r="L64" i="26"/>
  <c r="L65" i="26"/>
  <c r="L66" i="26"/>
  <c r="L67" i="26"/>
  <c r="L63" i="26"/>
  <c r="L68" i="26" s="1"/>
  <c r="H68" i="26"/>
  <c r="I68" i="26"/>
  <c r="J68" i="26"/>
  <c r="K68" i="26"/>
  <c r="G68" i="26"/>
  <c r="K49" i="26" l="1"/>
  <c r="O49" i="26" s="1"/>
  <c r="K48" i="26"/>
  <c r="K47" i="26"/>
  <c r="O47" i="26" s="1"/>
  <c r="K46" i="26"/>
  <c r="K45" i="26"/>
  <c r="O45" i="26" s="1"/>
  <c r="N50" i="26"/>
  <c r="M50" i="26"/>
  <c r="L50" i="26"/>
  <c r="P49" i="26"/>
  <c r="P48" i="26"/>
  <c r="O48" i="26"/>
  <c r="P47" i="26"/>
  <c r="P46" i="26"/>
  <c r="P45" i="26"/>
  <c r="I45" i="26"/>
  <c r="J37" i="26"/>
  <c r="E39" i="26"/>
  <c r="H32" i="26"/>
  <c r="G13" i="26"/>
  <c r="F13" i="26"/>
  <c r="K23" i="49"/>
  <c r="E18" i="49"/>
  <c r="K20" i="49"/>
  <c r="K50" i="26" l="1"/>
  <c r="O46" i="26"/>
  <c r="O50" i="26"/>
  <c r="P50" i="26"/>
  <c r="G25" i="33" l="1"/>
  <c r="N85" i="26" l="1"/>
  <c r="O90" i="26" l="1"/>
  <c r="P89" i="26"/>
  <c r="O89" i="26"/>
  <c r="N89" i="26"/>
  <c r="P88" i="26"/>
  <c r="O88" i="26"/>
  <c r="N88" i="26"/>
  <c r="P87" i="26"/>
  <c r="O87" i="26"/>
  <c r="N87" i="26"/>
  <c r="P86" i="26"/>
  <c r="O86" i="26"/>
  <c r="N86" i="26"/>
  <c r="P85" i="26"/>
  <c r="O85" i="26"/>
  <c r="P79" i="26"/>
  <c r="O79" i="26"/>
  <c r="N79" i="26"/>
  <c r="P78" i="26"/>
  <c r="O78" i="26"/>
  <c r="N78" i="26"/>
  <c r="P77" i="26"/>
  <c r="O77" i="26"/>
  <c r="N77" i="26"/>
  <c r="P76" i="26"/>
  <c r="O76" i="26"/>
  <c r="N76" i="26"/>
  <c r="P75" i="26"/>
  <c r="O75" i="26"/>
  <c r="N75" i="26"/>
  <c r="P74" i="26"/>
  <c r="O74" i="26"/>
  <c r="U76" i="26" l="1"/>
  <c r="U77" i="26"/>
  <c r="U75" i="26" l="1"/>
  <c r="K22" i="49"/>
  <c r="K21" i="49"/>
  <c r="K9" i="49"/>
  <c r="K8" i="49"/>
  <c r="K19" i="49"/>
  <c r="K7" i="49"/>
  <c r="K6" i="49"/>
  <c r="K5" i="49"/>
  <c r="E22" i="49"/>
  <c r="E21" i="49"/>
  <c r="E20" i="49"/>
  <c r="E19" i="49"/>
  <c r="E9" i="49"/>
  <c r="E8" i="49"/>
  <c r="E7" i="49"/>
  <c r="E6" i="49"/>
  <c r="E5" i="49"/>
  <c r="T23" i="49" l="1"/>
  <c r="R25" i="49"/>
  <c r="P23" i="49"/>
  <c r="N23" i="49"/>
  <c r="L23" i="49"/>
  <c r="J25" i="49"/>
  <c r="H23" i="49"/>
  <c r="H25" i="49" s="1"/>
  <c r="B23" i="49"/>
  <c r="B25" i="49" s="1"/>
  <c r="D25" i="49" l="1"/>
  <c r="L25" i="49"/>
  <c r="T25" i="49"/>
  <c r="F25" i="49"/>
  <c r="N25" i="49"/>
  <c r="P25" i="49"/>
  <c r="T10" i="49" l="1"/>
  <c r="R10" i="49"/>
  <c r="P10" i="49"/>
  <c r="P24" i="49" s="1"/>
  <c r="N10" i="49"/>
  <c r="L10" i="49"/>
  <c r="J10" i="49"/>
  <c r="J24" i="49" s="1"/>
  <c r="H10" i="49"/>
  <c r="H24" i="49" s="1"/>
  <c r="F10" i="49"/>
  <c r="D10" i="49"/>
  <c r="M9" i="49"/>
  <c r="B9" i="49"/>
  <c r="M8" i="49"/>
  <c r="B8" i="49"/>
  <c r="M7" i="49"/>
  <c r="B7" i="49"/>
  <c r="M6" i="49"/>
  <c r="B6" i="49"/>
  <c r="M5" i="49"/>
  <c r="B5" i="49"/>
  <c r="B10" i="49" s="1"/>
  <c r="B24" i="49" s="1"/>
  <c r="D11" i="49" l="1"/>
  <c r="K10" i="49"/>
  <c r="L24" i="49"/>
  <c r="T11" i="49"/>
  <c r="T24" i="49"/>
  <c r="E10" i="49"/>
  <c r="R11" i="49"/>
  <c r="R24" i="49"/>
  <c r="P11" i="49"/>
  <c r="M10" i="49"/>
  <c r="N11" i="49"/>
  <c r="H11" i="49"/>
  <c r="J11" i="49"/>
  <c r="B11" i="49"/>
  <c r="L11" i="49"/>
  <c r="G50" i="26" l="1"/>
  <c r="F50" i="26"/>
  <c r="E50" i="26"/>
  <c r="D50" i="26"/>
  <c r="I49" i="26"/>
  <c r="H49" i="26"/>
  <c r="I48" i="26"/>
  <c r="H48" i="26"/>
  <c r="I47" i="26"/>
  <c r="H47" i="26"/>
  <c r="I46" i="26"/>
  <c r="H46" i="26"/>
  <c r="H45" i="26"/>
  <c r="F37" i="26"/>
  <c r="D37" i="26"/>
  <c r="I23" i="26"/>
  <c r="I22" i="26"/>
  <c r="G23" i="26"/>
  <c r="G22" i="26"/>
  <c r="K22" i="26" s="1"/>
  <c r="H14" i="26"/>
  <c r="H13" i="26"/>
  <c r="F14" i="26"/>
  <c r="E52" i="26" l="1"/>
  <c r="K23" i="26"/>
  <c r="H50" i="26"/>
  <c r="I50" i="26"/>
  <c r="K24" i="26"/>
  <c r="I32" i="26" l="1"/>
  <c r="I33" i="26"/>
  <c r="I34" i="26"/>
  <c r="I35" i="26"/>
  <c r="I36" i="26"/>
  <c r="H33" i="26"/>
  <c r="H34" i="26"/>
  <c r="H35" i="26"/>
  <c r="H36" i="26"/>
  <c r="E37" i="26"/>
  <c r="G37" i="26"/>
  <c r="H37" i="26" l="1"/>
  <c r="I37" i="26"/>
  <c r="I25" i="26" l="1"/>
  <c r="G25" i="26"/>
  <c r="H23" i="26" s="1"/>
  <c r="J15" i="26"/>
  <c r="L13" i="26"/>
  <c r="F15" i="26"/>
  <c r="I25" i="43"/>
  <c r="J24" i="43" s="1"/>
  <c r="G25" i="43"/>
  <c r="H23" i="43" s="1"/>
  <c r="K24" i="43"/>
  <c r="K23" i="43"/>
  <c r="K22" i="43"/>
  <c r="J15" i="43"/>
  <c r="K14" i="43" s="1"/>
  <c r="H15" i="43"/>
  <c r="F15" i="43"/>
  <c r="G13" i="43" s="1"/>
  <c r="L14" i="43"/>
  <c r="F4" i="43"/>
  <c r="K3" i="43"/>
  <c r="F3" i="43"/>
  <c r="I25" i="34"/>
  <c r="J24" i="34" s="1"/>
  <c r="G25" i="34"/>
  <c r="H24" i="34" s="1"/>
  <c r="K24" i="34"/>
  <c r="K23" i="34"/>
  <c r="K22" i="34"/>
  <c r="J15" i="34"/>
  <c r="K14" i="34" s="1"/>
  <c r="H15" i="34"/>
  <c r="I14" i="34" s="1"/>
  <c r="F15" i="34"/>
  <c r="G13" i="34" s="1"/>
  <c r="L14" i="34"/>
  <c r="L13" i="34"/>
  <c r="F4" i="34"/>
  <c r="K3" i="34"/>
  <c r="F3" i="34"/>
  <c r="I25" i="33"/>
  <c r="J24" i="33" s="1"/>
  <c r="H24" i="33"/>
  <c r="K24" i="33"/>
  <c r="K23" i="33"/>
  <c r="K22" i="33"/>
  <c r="J15" i="33"/>
  <c r="K14" i="33" s="1"/>
  <c r="H15" i="33"/>
  <c r="F15" i="33"/>
  <c r="L14" i="33"/>
  <c r="L13" i="33"/>
  <c r="F4" i="33"/>
  <c r="K3" i="33"/>
  <c r="F3" i="33"/>
  <c r="I25" i="32"/>
  <c r="J24" i="32" s="1"/>
  <c r="G25" i="32"/>
  <c r="H24" i="32" s="1"/>
  <c r="K24" i="32"/>
  <c r="K23" i="32"/>
  <c r="K22" i="32"/>
  <c r="J15" i="32"/>
  <c r="H15" i="32"/>
  <c r="I13" i="32" s="1"/>
  <c r="F15" i="32"/>
  <c r="G14" i="32" s="1"/>
  <c r="F4" i="32"/>
  <c r="K3" i="32"/>
  <c r="F3" i="32"/>
  <c r="K25" i="26" l="1"/>
  <c r="K13" i="32"/>
  <c r="I14" i="33"/>
  <c r="L15" i="33"/>
  <c r="M13" i="33" s="1"/>
  <c r="K25" i="32"/>
  <c r="L23" i="32" s="1"/>
  <c r="J24" i="26"/>
  <c r="I14" i="43"/>
  <c r="I13" i="43"/>
  <c r="G14" i="26"/>
  <c r="I13" i="26"/>
  <c r="K14" i="26"/>
  <c r="H22" i="26"/>
  <c r="J22" i="26"/>
  <c r="J23" i="26"/>
  <c r="H24" i="26"/>
  <c r="I14" i="26"/>
  <c r="L15" i="26"/>
  <c r="K13" i="26"/>
  <c r="K13" i="43"/>
  <c r="K15" i="43" s="1"/>
  <c r="K25" i="34"/>
  <c r="L23" i="34" s="1"/>
  <c r="H22" i="43"/>
  <c r="H24" i="43"/>
  <c r="K25" i="43"/>
  <c r="L23" i="43" s="1"/>
  <c r="H22" i="34"/>
  <c r="H23" i="34"/>
  <c r="H23" i="33"/>
  <c r="H23" i="32"/>
  <c r="H22" i="32"/>
  <c r="K13" i="34"/>
  <c r="K15" i="34" s="1"/>
  <c r="K13" i="33"/>
  <c r="K15" i="33" s="1"/>
  <c r="J23" i="32"/>
  <c r="J22" i="32"/>
  <c r="L24" i="32"/>
  <c r="L22" i="32"/>
  <c r="I14" i="32"/>
  <c r="I15" i="32" s="1"/>
  <c r="L15" i="43"/>
  <c r="M13" i="43" s="1"/>
  <c r="G14" i="43"/>
  <c r="G15" i="43" s="1"/>
  <c r="J22" i="43"/>
  <c r="J23" i="43"/>
  <c r="L15" i="34"/>
  <c r="M13" i="34" s="1"/>
  <c r="I13" i="34"/>
  <c r="I15" i="34" s="1"/>
  <c r="G14" i="34"/>
  <c r="G15" i="34" s="1"/>
  <c r="J22" i="34"/>
  <c r="J23" i="34"/>
  <c r="H22" i="33"/>
  <c r="K25" i="33"/>
  <c r="L23" i="33" s="1"/>
  <c r="G13" i="33"/>
  <c r="I13" i="33"/>
  <c r="I15" i="33" s="1"/>
  <c r="G14" i="33"/>
  <c r="J22" i="33"/>
  <c r="J23" i="33"/>
  <c r="K14" i="32"/>
  <c r="K15" i="32" s="1"/>
  <c r="G13" i="32"/>
  <c r="G15" i="32" s="1"/>
  <c r="H16" i="32"/>
  <c r="H15" i="27"/>
  <c r="I14" i="27" s="1"/>
  <c r="N16" i="26" l="1"/>
  <c r="F16" i="26"/>
  <c r="M14" i="26"/>
  <c r="H25" i="32"/>
  <c r="G15" i="26"/>
  <c r="I15" i="43"/>
  <c r="I15" i="26"/>
  <c r="L22" i="43"/>
  <c r="L24" i="43"/>
  <c r="L22" i="34"/>
  <c r="L24" i="34"/>
  <c r="J25" i="32"/>
  <c r="H25" i="26"/>
  <c r="K15" i="26"/>
  <c r="J25" i="26"/>
  <c r="H16" i="26"/>
  <c r="J16" i="26"/>
  <c r="M13" i="26"/>
  <c r="H25" i="43"/>
  <c r="H25" i="33"/>
  <c r="H25" i="34"/>
  <c r="L25" i="32"/>
  <c r="L22" i="33"/>
  <c r="G15" i="33"/>
  <c r="F16" i="43"/>
  <c r="J25" i="43"/>
  <c r="J16" i="43"/>
  <c r="M14" i="43"/>
  <c r="M15" i="43" s="1"/>
  <c r="H16" i="43"/>
  <c r="M14" i="34"/>
  <c r="M15" i="34" s="1"/>
  <c r="H16" i="34"/>
  <c r="J25" i="34"/>
  <c r="J16" i="34"/>
  <c r="F16" i="34"/>
  <c r="L24" i="33"/>
  <c r="J16" i="33"/>
  <c r="F16" i="33"/>
  <c r="H16" i="33"/>
  <c r="J25" i="33"/>
  <c r="M14" i="33"/>
  <c r="M15" i="33" s="1"/>
  <c r="J16" i="32"/>
  <c r="M14" i="32"/>
  <c r="F16" i="32"/>
  <c r="M13" i="32"/>
  <c r="I13" i="27"/>
  <c r="I15" i="27" s="1"/>
  <c r="L25" i="43" l="1"/>
  <c r="L25" i="34"/>
  <c r="M15" i="26"/>
  <c r="L16" i="26"/>
  <c r="L25" i="33"/>
  <c r="L16" i="33"/>
  <c r="L16" i="32"/>
  <c r="M15" i="32"/>
  <c r="L16" i="43"/>
  <c r="L16" i="34"/>
  <c r="J15" i="27"/>
  <c r="F15" i="27"/>
  <c r="K24" i="27"/>
  <c r="K23" i="27"/>
  <c r="K22" i="27"/>
  <c r="I25" i="27"/>
  <c r="J22" i="27" s="1"/>
  <c r="G25" i="27"/>
  <c r="H24" i="27" s="1"/>
  <c r="L23" i="26" l="1"/>
  <c r="G14" i="27"/>
  <c r="K14" i="27"/>
  <c r="H22" i="27"/>
  <c r="H23" i="27"/>
  <c r="F16" i="27"/>
  <c r="K13" i="27"/>
  <c r="K15" i="27" s="1"/>
  <c r="G13" i="27"/>
  <c r="J23" i="27"/>
  <c r="J24" i="27"/>
  <c r="K25" i="27"/>
  <c r="L23" i="27" s="1"/>
  <c r="L22" i="26" l="1"/>
  <c r="L24" i="26"/>
  <c r="G15" i="27"/>
  <c r="J16" i="27"/>
  <c r="M14" i="27"/>
  <c r="H16" i="27"/>
  <c r="J25" i="27"/>
  <c r="H25" i="27"/>
  <c r="M13" i="27"/>
  <c r="M15" i="27" s="1"/>
  <c r="L24" i="27"/>
  <c r="L22" i="27"/>
  <c r="L25" i="26" l="1"/>
  <c r="L16" i="27"/>
  <c r="L25" i="27"/>
  <c r="K3" i="27" l="1"/>
  <c r="F4" i="27" l="1"/>
  <c r="F3" i="27" l="1"/>
</calcChain>
</file>

<file path=xl/sharedStrings.xml><?xml version="1.0" encoding="utf-8"?>
<sst xmlns="http://schemas.openxmlformats.org/spreadsheetml/2006/main" count="752" uniqueCount="189">
  <si>
    <t>Índice</t>
  </si>
  <si>
    <t>Total</t>
  </si>
  <si>
    <t>Part. %</t>
  </si>
  <si>
    <t>1. Infraestructura Vial</t>
  </si>
  <si>
    <t>2. Infraestructura Aeroportuaria</t>
  </si>
  <si>
    <t>Nacional</t>
  </si>
  <si>
    <t>Vecinal</t>
  </si>
  <si>
    <t>Pavimentada</t>
  </si>
  <si>
    <t>No Pavimentada</t>
  </si>
  <si>
    <t>Red Vial Existente</t>
  </si>
  <si>
    <t>Par. %</t>
  </si>
  <si>
    <t>Fuente: MTC                                                                                                                                                            Elaboración: CIE-PERUCÁMARAS</t>
  </si>
  <si>
    <t>RED VIAL</t>
  </si>
  <si>
    <t>Km</t>
  </si>
  <si>
    <t>(Kilometros)</t>
  </si>
  <si>
    <t>Fuente: MTC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</si>
  <si>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Corpac S.A.</t>
  </si>
  <si>
    <t>Estado</t>
  </si>
  <si>
    <t>Publico</t>
  </si>
  <si>
    <t>Aeropuerto</t>
  </si>
  <si>
    <t>Aeropuertos del Perú S.A.</t>
  </si>
  <si>
    <t>Concesionado</t>
  </si>
  <si>
    <t>Provincia</t>
  </si>
  <si>
    <t>Distrito</t>
  </si>
  <si>
    <t>Administra</t>
  </si>
  <si>
    <t>Titular</t>
  </si>
  <si>
    <t>Uso</t>
  </si>
  <si>
    <t>Jerarquía</t>
  </si>
  <si>
    <t>Tipo</t>
  </si>
  <si>
    <t>Escala</t>
  </si>
  <si>
    <t>Instalación</t>
  </si>
  <si>
    <t>Fuente: MTC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</si>
  <si>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3. Infraestructura Portuaria</t>
  </si>
  <si>
    <t>Pública</t>
  </si>
  <si>
    <t>Marítimo</t>
  </si>
  <si>
    <t>Pública (Cesionado)</t>
  </si>
  <si>
    <t>Privada</t>
  </si>
  <si>
    <t>Puerto</t>
  </si>
  <si>
    <t>Titularidad</t>
  </si>
  <si>
    <t>Ámbito</t>
  </si>
  <si>
    <t>Alcance</t>
  </si>
  <si>
    <t>Fuente: MTC                                                                                                                                                             Elaboración: CIE-PERUCÁMARAS</t>
  </si>
  <si>
    <t>Privado</t>
  </si>
  <si>
    <t>Local</t>
  </si>
  <si>
    <t>Aeródromo</t>
  </si>
  <si>
    <t>Red Vial Departamental</t>
  </si>
  <si>
    <t>Existente</t>
  </si>
  <si>
    <t>% Pavimentado</t>
  </si>
  <si>
    <t>RV Nacional</t>
  </si>
  <si>
    <t>RV Vecinal</t>
  </si>
  <si>
    <t>% de Red Vial Pavimentada</t>
  </si>
  <si>
    <t>Fuente: MTC                                              Elaboración: CIE-PERUCÁMARAS</t>
  </si>
  <si>
    <t>Red Vial Nacional</t>
  </si>
  <si>
    <t>Red Vial Vecinal</t>
  </si>
  <si>
    <t>RV Departamental</t>
  </si>
  <si>
    <t>DEPARTAMENTO</t>
  </si>
  <si>
    <t>LONGITUD TOTAL</t>
  </si>
  <si>
    <t>NACIONAL</t>
  </si>
  <si>
    <t>DEPARTAMENTAL</t>
  </si>
  <si>
    <t>SUB TOTAL</t>
  </si>
  <si>
    <t>SUB-TOTAL</t>
  </si>
  <si>
    <t>Pavimento</t>
  </si>
  <si>
    <t>Norte</t>
  </si>
  <si>
    <t>Cajamarca</t>
  </si>
  <si>
    <t>La Libertad</t>
  </si>
  <si>
    <t>Lambayeque</t>
  </si>
  <si>
    <t>Piura</t>
  </si>
  <si>
    <t>Tumbes</t>
  </si>
  <si>
    <t xml:space="preserve"> Cajamarca</t>
  </si>
  <si>
    <t xml:space="preserve"> La Libertad</t>
  </si>
  <si>
    <t xml:space="preserve"> Lambayeque</t>
  </si>
  <si>
    <t xml:space="preserve"> Piura</t>
  </si>
  <si>
    <t xml:space="preserve"> Tumbes</t>
  </si>
  <si>
    <t>Región Norte</t>
  </si>
  <si>
    <t>Red Vial Nacional Pavimentada</t>
  </si>
  <si>
    <t>Baños del Inca</t>
  </si>
  <si>
    <t>Jaén</t>
  </si>
  <si>
    <t>Bellavista</t>
  </si>
  <si>
    <t>Cajamarca - May.Gral.FAP Armando Revoredo Iglesias</t>
  </si>
  <si>
    <t>Pataz</t>
  </si>
  <si>
    <t>Cia. Minera Poderosa S.A.</t>
  </si>
  <si>
    <t>Sánchez Carrión</t>
  </si>
  <si>
    <t>Huamachuco</t>
  </si>
  <si>
    <t>Municipalidad Provincial de Sánchez Carrión</t>
  </si>
  <si>
    <t>Municipal</t>
  </si>
  <si>
    <t>Santiago de Chuco</t>
  </si>
  <si>
    <t>Quiruvilca</t>
  </si>
  <si>
    <t>Minera Barrick Misquichilca S.A.</t>
  </si>
  <si>
    <t>Pias</t>
  </si>
  <si>
    <t>Consorcio Minero Horizonte S.A.</t>
  </si>
  <si>
    <t>Trujillo</t>
  </si>
  <si>
    <t>Huanchaco</t>
  </si>
  <si>
    <t>Internacional</t>
  </si>
  <si>
    <t>Mollebamba</t>
  </si>
  <si>
    <t>Municipalidad Distrital de Mollebamba</t>
  </si>
  <si>
    <t>Urpay</t>
  </si>
  <si>
    <t>Municipalidad Distrital de Urpay</t>
  </si>
  <si>
    <t>Chagual</t>
  </si>
  <si>
    <t>Pata de Gallo</t>
  </si>
  <si>
    <t>Trujillo - Cap. Carlos Martinez de Pinillos</t>
  </si>
  <si>
    <t>Tulpo</t>
  </si>
  <si>
    <t>Chiclayo</t>
  </si>
  <si>
    <t>Chiclayo - Cap.FAP José Abelardo Quiñones Gonzales</t>
  </si>
  <si>
    <t>Morropón</t>
  </si>
  <si>
    <t>Chulucanas</t>
  </si>
  <si>
    <t>Aeroclub de Aviación Civil del Perú</t>
  </si>
  <si>
    <t>Castilla</t>
  </si>
  <si>
    <t>Talara</t>
  </si>
  <si>
    <t>Pariñas</t>
  </si>
  <si>
    <t>Metropolitano de Piura</t>
  </si>
  <si>
    <t>Piura - Cap.FAP Guillermo Concha Iberico</t>
  </si>
  <si>
    <t>Talara - Cap.FAP Victor Montes</t>
  </si>
  <si>
    <t>Tumbes - Cap.FAP Pedro Canga Rodríguez</t>
  </si>
  <si>
    <t>REGIONAL</t>
  </si>
  <si>
    <t>SALAVERRY</t>
  </si>
  <si>
    <t>TP MULTIBOYAS SALAVERRY</t>
  </si>
  <si>
    <t>ETEN</t>
  </si>
  <si>
    <t>TP MULTIBOYAS ETEN</t>
  </si>
  <si>
    <t>PETROPERÚ S.A.</t>
  </si>
  <si>
    <t>SAVIA PERÚ S.A.</t>
  </si>
  <si>
    <t>Pública (Concesionado)</t>
  </si>
  <si>
    <t>BAYÓVAR</t>
  </si>
  <si>
    <t>TP PETROPERÚ - BAYÓVAR</t>
  </si>
  <si>
    <t>TP MULTIBOYAS SAN PEDRO 1</t>
  </si>
  <si>
    <t>TP MISKY MAYO</t>
  </si>
  <si>
    <t>TP MULTIBOYAS LA BREA Y NEGRITOS</t>
  </si>
  <si>
    <t>PAITA</t>
  </si>
  <si>
    <t>TP PAITA</t>
  </si>
  <si>
    <t>TP MULTIBOYAS PUNTA ARENAS</t>
  </si>
  <si>
    <t>TALARA</t>
  </si>
  <si>
    <t>TP REFINERÍA TALARA</t>
  </si>
  <si>
    <t>BPZ EXPLORACIÓN &amp; PRODUCCIÓN SRL</t>
  </si>
  <si>
    <t>ZORRITOS</t>
  </si>
  <si>
    <t>TP MULTIBOYAS BPZ ALBACORA</t>
  </si>
  <si>
    <t>TP MULTIBOYAS BPZ CORVINA</t>
  </si>
  <si>
    <t>TOTAL NACIONAL</t>
  </si>
  <si>
    <t>TOTAL</t>
  </si>
  <si>
    <t>Part</t>
  </si>
  <si>
    <r>
      <t>VECINAL</t>
    </r>
    <r>
      <rPr>
        <b/>
        <vertAlign val="superscript"/>
        <sz val="10"/>
        <rFont val="Calibri"/>
        <family val="2"/>
        <scheme val="minor"/>
      </rPr>
      <t>1</t>
    </r>
  </si>
  <si>
    <r>
      <t>VECINAL</t>
    </r>
    <r>
      <rPr>
        <b/>
        <vertAlign val="superscript"/>
        <sz val="10"/>
        <rFont val="Calibri"/>
        <family val="2"/>
        <scheme val="minor"/>
      </rPr>
      <t>1/</t>
    </r>
  </si>
  <si>
    <t>Var. Km 16/12</t>
  </si>
  <si>
    <t>Asfaltada</t>
  </si>
  <si>
    <t>Solución básica</t>
  </si>
  <si>
    <t>Afirmada</t>
  </si>
  <si>
    <t>Sin Afirmar</t>
  </si>
  <si>
    <t>Trocha</t>
  </si>
  <si>
    <t>MR Norte</t>
  </si>
  <si>
    <t>RV Regional</t>
  </si>
  <si>
    <t>Región \ RVN</t>
  </si>
  <si>
    <t>No Pavimentada                   Afirmada</t>
  </si>
  <si>
    <t>No Pavimentada                   Sin Afirmar</t>
  </si>
  <si>
    <t>No Pavimentada                            Trocha</t>
  </si>
  <si>
    <t>Red Vial Regional Pavimentada</t>
  </si>
  <si>
    <t>Regional</t>
  </si>
  <si>
    <t>Información ampliada del Reporte Regional de la Macro Región Norte - Edición N° 415</t>
  </si>
  <si>
    <t>RED VIAL 2015</t>
  </si>
  <si>
    <t>Red Vial Existente del Sistema Nacional de Carreteras por superficie de rodadura, 2019</t>
  </si>
  <si>
    <t>Red Vial Existente del Sistema Nacional de Carreteras, 2019</t>
  </si>
  <si>
    <t>Infraestructura Aeroportuaria Operativa, 2018</t>
  </si>
  <si>
    <t>Infraestructura Portuaria, 2018</t>
  </si>
  <si>
    <t>TERMINALES DEL PERÚ</t>
  </si>
  <si>
    <t>TP MULTIPROPÓSITO DE SALAVERRY</t>
  </si>
  <si>
    <t>Salaverry Terminal Internacional S.A</t>
  </si>
  <si>
    <t>COMPAÑÍA MINERA MISKI MAYO S.R.L.</t>
  </si>
  <si>
    <t>TP PUERTO DE BAYÓVAR</t>
  </si>
  <si>
    <t>PUERTO BAYÓVAR S.A.C.</t>
  </si>
  <si>
    <t>TP MULTIBOYAS PAITA - PENTA TANKS TERMINALS</t>
  </si>
  <si>
    <t>PENTATANKS TERMINALS S.A.</t>
  </si>
  <si>
    <t>TP EUROANDINOS PAITA S.A.</t>
  </si>
  <si>
    <t>EMBARCADERO MUELLE MC DONALD</t>
  </si>
  <si>
    <t>EMBARCADERO MUELLE PARCELA 25</t>
  </si>
  <si>
    <t>EMBARCADERO MUELLE TORTUGA</t>
  </si>
  <si>
    <t>TP MUELLE HIBRIDO MU2</t>
  </si>
  <si>
    <t>Maritimo</t>
  </si>
  <si>
    <t>Porcentaje de la Red Vial Pavimentada, 2019</t>
  </si>
  <si>
    <t>Red Vial Vecinal Pavimentada</t>
  </si>
  <si>
    <t>Red Vial Nacional según Clasificador de Rutas - 2019</t>
  </si>
  <si>
    <t>Red Vial Regional según Clasificador de Rutas - 2019</t>
  </si>
  <si>
    <t>Red Vial Vecinal según Clasificador de Rutas - 2019</t>
  </si>
  <si>
    <t>2. CLASIFICADOR DE RUTAS D.S.011-2016-MTC ACTUALIZADA AL 31/12/2019</t>
  </si>
  <si>
    <t xml:space="preserve">Total Nacional </t>
  </si>
  <si>
    <t>"Infraestructura de transporte por regiones - 2019"</t>
  </si>
  <si>
    <t>Lunes, 9 de noviembre de 2020</t>
  </si>
  <si>
    <t>Macro Región Norte: Infraestructura de transporte por regiones - 2019</t>
  </si>
  <si>
    <t>Cajamarca: Infraestructura de transporte - 2019</t>
  </si>
  <si>
    <t>La Libertad: Infraestructura de transporte - 2019</t>
  </si>
  <si>
    <t>Lambayeque: Infraestructura de transporte - 2019</t>
  </si>
  <si>
    <t>Piura: Infraestructura de transporte - 2019</t>
  </si>
  <si>
    <t>Tumbes: Infraestructura de transporte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</si>
</sst>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 * #,##0.00_ ;_ * \-#,##0.00_ ;_ * &quot;-&quot;??_ ;_ @_ 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(* #,##0.0_);_(* \(#,##0.0\);_(* &quot;-&quot;??_);_(@_)"/>
    <numFmt numFmtId="169" formatCode="_(&quot;S/.&quot;\ * #,##0.00_);_(&quot;S/.&quot;\ * \(#,##0.00\);_(&quot;S/.&quot;\ * &quot;-&quot;??_);_(@_)"/>
    <numFmt numFmtId="170" formatCode="0.0%"/>
    <numFmt numFmtId="171" formatCode="#,##0.0"/>
    <numFmt numFmtId="172" formatCode="_ * #,##0.0_ ;_ * \-#,##0.0_ ;_ * &quot;-&quot;??_ ;_ @_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i/>
      <sz val="8"/>
      <color theme="1" tint="0.3499862666707357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8"/>
      <color rgb="FFFF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4">
    <xf numFmtId="0" fontId="0" fillId="0" borderId="0"/>
    <xf numFmtId="0" fontId="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7" fillId="0" borderId="0"/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0" fillId="2" borderId="0" xfId="0" applyFill="1"/>
    <xf numFmtId="0" fontId="4" fillId="2" borderId="0" xfId="1" applyFill="1" applyAlignment="1">
      <alignment horizontal="right"/>
    </xf>
    <xf numFmtId="0" fontId="9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4" fillId="2" borderId="0" xfId="1" applyFill="1"/>
    <xf numFmtId="0" fontId="10" fillId="2" borderId="0" xfId="0" applyFont="1" applyFill="1"/>
    <xf numFmtId="0" fontId="0" fillId="3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9" fillId="2" borderId="6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12" fillId="2" borderId="0" xfId="0" applyFont="1" applyFill="1" applyBorder="1" applyAlignment="1">
      <alignment vertical="center"/>
    </xf>
    <xf numFmtId="0" fontId="10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21" fillId="2" borderId="9" xfId="0" applyFont="1" applyFill="1" applyBorder="1"/>
    <xf numFmtId="0" fontId="21" fillId="3" borderId="9" xfId="0" applyFont="1" applyFill="1" applyBorder="1" applyAlignment="1">
      <alignment horizont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/>
    </xf>
    <xf numFmtId="170" fontId="24" fillId="2" borderId="9" xfId="29" applyNumberFormat="1" applyFont="1" applyFill="1" applyBorder="1" applyAlignment="1">
      <alignment vertical="center"/>
    </xf>
    <xf numFmtId="170" fontId="24" fillId="3" borderId="9" xfId="29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1" fillId="6" borderId="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/>
    </xf>
    <xf numFmtId="170" fontId="24" fillId="3" borderId="2" xfId="29" applyNumberFormat="1" applyFont="1" applyFill="1" applyBorder="1" applyAlignment="1">
      <alignment vertical="center"/>
    </xf>
    <xf numFmtId="0" fontId="21" fillId="7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/>
    </xf>
    <xf numFmtId="171" fontId="21" fillId="2" borderId="9" xfId="0" applyNumberFormat="1" applyFont="1" applyFill="1" applyBorder="1" applyAlignment="1">
      <alignment horizontal="right" vertical="center"/>
    </xf>
    <xf numFmtId="171" fontId="25" fillId="3" borderId="9" xfId="0" applyNumberFormat="1" applyFont="1" applyFill="1" applyBorder="1" applyAlignment="1">
      <alignment horizontal="right" vertical="center"/>
    </xf>
    <xf numFmtId="171" fontId="21" fillId="2" borderId="9" xfId="0" applyNumberFormat="1" applyFont="1" applyFill="1" applyBorder="1"/>
    <xf numFmtId="171" fontId="21" fillId="6" borderId="9" xfId="0" applyNumberFormat="1" applyFont="1" applyFill="1" applyBorder="1"/>
    <xf numFmtId="170" fontId="24" fillId="2" borderId="9" xfId="29" applyNumberFormat="1" applyFont="1" applyFill="1" applyBorder="1" applyAlignment="1">
      <alignment horizontal="center"/>
    </xf>
    <xf numFmtId="170" fontId="24" fillId="6" borderId="9" xfId="29" applyNumberFormat="1" applyFont="1" applyFill="1" applyBorder="1" applyAlignment="1">
      <alignment horizontal="center"/>
    </xf>
    <xf numFmtId="0" fontId="10" fillId="2" borderId="9" xfId="0" applyFont="1" applyFill="1" applyBorder="1"/>
    <xf numFmtId="171" fontId="10" fillId="2" borderId="9" xfId="0" applyNumberFormat="1" applyFont="1" applyFill="1" applyBorder="1" applyAlignment="1">
      <alignment horizontal="right" vertical="center"/>
    </xf>
    <xf numFmtId="171" fontId="10" fillId="2" borderId="9" xfId="0" applyNumberFormat="1" applyFont="1" applyFill="1" applyBorder="1"/>
    <xf numFmtId="170" fontId="22" fillId="2" borderId="9" xfId="29" applyNumberFormat="1" applyFont="1" applyFill="1" applyBorder="1" applyAlignment="1">
      <alignment horizontal="right" vertical="center"/>
    </xf>
    <xf numFmtId="0" fontId="27" fillId="7" borderId="9" xfId="0" applyFont="1" applyFill="1" applyBorder="1" applyAlignment="1">
      <alignment horizontal="center" vertical="center"/>
    </xf>
    <xf numFmtId="171" fontId="27" fillId="2" borderId="9" xfId="0" applyNumberFormat="1" applyFont="1" applyFill="1" applyBorder="1" applyAlignment="1">
      <alignment horizontal="right" vertical="center"/>
    </xf>
    <xf numFmtId="170" fontId="28" fillId="2" borderId="9" xfId="29" applyNumberFormat="1" applyFont="1" applyFill="1" applyBorder="1" applyAlignment="1">
      <alignment horizontal="right" vertical="center"/>
    </xf>
    <xf numFmtId="0" fontId="25" fillId="2" borderId="9" xfId="0" applyFont="1" applyFill="1" applyBorder="1" applyAlignment="1">
      <alignment horizontal="center"/>
    </xf>
    <xf numFmtId="171" fontId="31" fillId="2" borderId="9" xfId="0" applyNumberFormat="1" applyFont="1" applyFill="1" applyBorder="1" applyAlignment="1">
      <alignment horizontal="right" vertical="center"/>
    </xf>
    <xf numFmtId="171" fontId="25" fillId="2" borderId="9" xfId="0" applyNumberFormat="1" applyFont="1" applyFill="1" applyBorder="1" applyAlignment="1">
      <alignment horizontal="right" vertical="center"/>
    </xf>
    <xf numFmtId="170" fontId="32" fillId="2" borderId="9" xfId="29" applyNumberFormat="1" applyFont="1" applyFill="1" applyBorder="1" applyAlignment="1">
      <alignment horizontal="right" vertical="center"/>
    </xf>
    <xf numFmtId="170" fontId="20" fillId="2" borderId="9" xfId="29" applyNumberFormat="1" applyFont="1" applyFill="1" applyBorder="1" applyAlignment="1">
      <alignment horizontal="right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/>
    </xf>
    <xf numFmtId="171" fontId="25" fillId="6" borderId="9" xfId="0" applyNumberFormat="1" applyFont="1" applyFill="1" applyBorder="1"/>
    <xf numFmtId="170" fontId="34" fillId="6" borderId="9" xfId="29" applyNumberFormat="1" applyFont="1" applyFill="1" applyBorder="1" applyAlignment="1">
      <alignment horizontal="center"/>
    </xf>
    <xf numFmtId="0" fontId="25" fillId="7" borderId="9" xfId="0" applyFont="1" applyFill="1" applyBorder="1" applyAlignment="1">
      <alignment horizontal="center" vertical="center"/>
    </xf>
    <xf numFmtId="0" fontId="33" fillId="7" borderId="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26" fillId="2" borderId="0" xfId="0" applyFont="1" applyFill="1"/>
    <xf numFmtId="0" fontId="26" fillId="2" borderId="0" xfId="0" applyFont="1" applyFill="1" applyBorder="1"/>
    <xf numFmtId="171" fontId="26" fillId="2" borderId="0" xfId="0" applyNumberFormat="1" applyFont="1" applyFill="1"/>
    <xf numFmtId="0" fontId="21" fillId="7" borderId="9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9" fillId="2" borderId="5" xfId="0" applyFont="1" applyFill="1" applyBorder="1"/>
    <xf numFmtId="171" fontId="38" fillId="2" borderId="0" xfId="0" applyNumberFormat="1" applyFont="1" applyFill="1" applyBorder="1" applyAlignment="1">
      <alignment vertical="center"/>
    </xf>
    <xf numFmtId="170" fontId="12" fillId="2" borderId="0" xfId="29" applyNumberFormat="1" applyFont="1" applyFill="1"/>
    <xf numFmtId="171" fontId="2" fillId="2" borderId="0" xfId="0" applyNumberFormat="1" applyFont="1" applyFill="1" applyBorder="1" applyAlignment="1">
      <alignment vertical="center"/>
    </xf>
    <xf numFmtId="171" fontId="2" fillId="2" borderId="18" xfId="33" applyNumberFormat="1" applyFont="1" applyFill="1" applyBorder="1" applyAlignment="1">
      <alignment horizontal="right" vertical="center"/>
    </xf>
    <xf numFmtId="171" fontId="3" fillId="2" borderId="0" xfId="0" applyNumberFormat="1" applyFont="1" applyFill="1"/>
    <xf numFmtId="171" fontId="3" fillId="2" borderId="0" xfId="0" applyNumberFormat="1" applyFont="1" applyFill="1" applyBorder="1"/>
    <xf numFmtId="171" fontId="3" fillId="2" borderId="18" xfId="0" applyNumberFormat="1" applyFont="1" applyFill="1" applyBorder="1"/>
    <xf numFmtId="171" fontId="17" fillId="2" borderId="0" xfId="0" applyNumberFormat="1" applyFont="1" applyFill="1"/>
    <xf numFmtId="171" fontId="38" fillId="2" borderId="14" xfId="0" applyNumberFormat="1" applyFont="1" applyFill="1" applyBorder="1" applyAlignment="1">
      <alignment horizontal="center" vertical="center" wrapText="1"/>
    </xf>
    <xf numFmtId="171" fontId="38" fillId="2" borderId="14" xfId="0" applyNumberFormat="1" applyFont="1" applyFill="1" applyBorder="1" applyAlignment="1">
      <alignment horizontal="center" vertical="center"/>
    </xf>
    <xf numFmtId="171" fontId="38" fillId="2" borderId="15" xfId="0" applyNumberFormat="1" applyFont="1" applyFill="1" applyBorder="1" applyAlignment="1">
      <alignment horizontal="center" vertical="center" wrapText="1"/>
    </xf>
    <xf numFmtId="171" fontId="38" fillId="2" borderId="16" xfId="0" applyNumberFormat="1" applyFont="1" applyFill="1" applyBorder="1" applyAlignment="1">
      <alignment horizontal="center" vertical="center" wrapText="1"/>
    </xf>
    <xf numFmtId="171" fontId="38" fillId="2" borderId="16" xfId="0" applyNumberFormat="1" applyFont="1" applyFill="1" applyBorder="1" applyAlignment="1">
      <alignment horizontal="center" vertical="center"/>
    </xf>
    <xf numFmtId="171" fontId="38" fillId="2" borderId="0" xfId="0" applyNumberFormat="1" applyFont="1" applyFill="1" applyBorder="1" applyAlignment="1">
      <alignment horizontal="left" vertical="center"/>
    </xf>
    <xf numFmtId="171" fontId="38" fillId="2" borderId="17" xfId="0" applyNumberFormat="1" applyFont="1" applyFill="1" applyBorder="1" applyAlignment="1">
      <alignment vertical="center"/>
    </xf>
    <xf numFmtId="171" fontId="3" fillId="2" borderId="0" xfId="29" applyNumberFormat="1" applyFont="1" applyFill="1"/>
    <xf numFmtId="171" fontId="3" fillId="2" borderId="0" xfId="29" applyNumberFormat="1" applyFont="1" applyFill="1" applyBorder="1"/>
    <xf numFmtId="171" fontId="38" fillId="2" borderId="18" xfId="0" applyNumberFormat="1" applyFont="1" applyFill="1" applyBorder="1" applyAlignment="1">
      <alignment horizontal="left" vertical="center"/>
    </xf>
    <xf numFmtId="171" fontId="3" fillId="2" borderId="18" xfId="29" applyNumberFormat="1" applyFont="1" applyFill="1" applyBorder="1"/>
    <xf numFmtId="171" fontId="38" fillId="2" borderId="0" xfId="29" applyNumberFormat="1" applyFont="1" applyFill="1" applyBorder="1" applyAlignment="1">
      <alignment vertical="center"/>
    </xf>
    <xf numFmtId="171" fontId="38" fillId="2" borderId="18" xfId="0" applyNumberFormat="1" applyFont="1" applyFill="1" applyBorder="1" applyAlignment="1">
      <alignment vertical="center"/>
    </xf>
    <xf numFmtId="171" fontId="38" fillId="2" borderId="18" xfId="29" applyNumberFormat="1" applyFont="1" applyFill="1" applyBorder="1" applyAlignment="1">
      <alignment vertical="center"/>
    </xf>
    <xf numFmtId="171" fontId="38" fillId="2" borderId="14" xfId="0" applyNumberFormat="1" applyFont="1" applyFill="1" applyBorder="1" applyAlignment="1">
      <alignment vertical="center" wrapText="1"/>
    </xf>
    <xf numFmtId="171" fontId="38" fillId="2" borderId="15" xfId="0" applyNumberFormat="1" applyFont="1" applyFill="1" applyBorder="1" applyAlignment="1">
      <alignment vertical="center" wrapText="1"/>
    </xf>
    <xf numFmtId="171" fontId="38" fillId="2" borderId="17" xfId="0" applyNumberFormat="1" applyFont="1" applyFill="1" applyBorder="1" applyAlignment="1">
      <alignment horizontal="center" vertical="center"/>
    </xf>
    <xf numFmtId="171" fontId="40" fillId="2" borderId="17" xfId="29" applyNumberFormat="1" applyFont="1" applyFill="1" applyBorder="1" applyAlignment="1">
      <alignment horizontal="center" vertical="center"/>
    </xf>
    <xf numFmtId="171" fontId="41" fillId="2" borderId="17" xfId="29" applyNumberFormat="1" applyFont="1" applyFill="1" applyBorder="1" applyAlignment="1">
      <alignment horizontal="center" vertical="center"/>
    </xf>
    <xf numFmtId="171" fontId="43" fillId="2" borderId="0" xfId="29" applyNumberFormat="1" applyFont="1" applyFill="1"/>
    <xf numFmtId="171" fontId="44" fillId="2" borderId="0" xfId="29" applyNumberFormat="1" applyFont="1" applyFill="1"/>
    <xf numFmtId="171" fontId="43" fillId="2" borderId="0" xfId="29" applyNumberFormat="1" applyFont="1" applyFill="1" applyBorder="1" applyAlignment="1">
      <alignment vertical="center"/>
    </xf>
    <xf numFmtId="171" fontId="43" fillId="2" borderId="0" xfId="29" applyNumberFormat="1" applyFont="1" applyFill="1" applyBorder="1"/>
    <xf numFmtId="171" fontId="44" fillId="2" borderId="0" xfId="29" applyNumberFormat="1" applyFont="1" applyFill="1" applyBorder="1"/>
    <xf numFmtId="171" fontId="38" fillId="2" borderId="17" xfId="0" applyNumberFormat="1" applyFont="1" applyFill="1" applyBorder="1" applyAlignment="1">
      <alignment horizontal="right" vertical="center"/>
    </xf>
    <xf numFmtId="171" fontId="40" fillId="2" borderId="17" xfId="29" applyNumberFormat="1" applyFont="1" applyFill="1" applyBorder="1" applyAlignment="1">
      <alignment horizontal="right" vertical="center"/>
    </xf>
    <xf numFmtId="171" fontId="41" fillId="2" borderId="17" xfId="29" applyNumberFormat="1" applyFont="1" applyFill="1" applyBorder="1" applyAlignment="1">
      <alignment horizontal="right" vertical="center"/>
    </xf>
    <xf numFmtId="171" fontId="37" fillId="2" borderId="0" xfId="0" applyNumberFormat="1" applyFont="1" applyFill="1" applyBorder="1" applyAlignment="1">
      <alignment horizontal="left" vertical="center"/>
    </xf>
    <xf numFmtId="171" fontId="38" fillId="2" borderId="0" xfId="0" applyNumberFormat="1" applyFont="1" applyFill="1" applyBorder="1" applyAlignment="1">
      <alignment horizontal="right" vertical="center"/>
    </xf>
    <xf numFmtId="171" fontId="40" fillId="2" borderId="0" xfId="29" applyNumberFormat="1" applyFont="1" applyFill="1" applyBorder="1" applyAlignment="1">
      <alignment horizontal="right" vertical="center"/>
    </xf>
    <xf numFmtId="171" fontId="41" fillId="2" borderId="0" xfId="29" applyNumberFormat="1" applyFont="1" applyFill="1" applyBorder="1" applyAlignment="1">
      <alignment horizontal="right" vertical="center"/>
    </xf>
    <xf numFmtId="170" fontId="19" fillId="2" borderId="0" xfId="29" applyNumberFormat="1" applyFont="1" applyFill="1"/>
    <xf numFmtId="170" fontId="45" fillId="2" borderId="0" xfId="29" applyNumberFormat="1" applyFont="1" applyFill="1"/>
    <xf numFmtId="0" fontId="42" fillId="8" borderId="0" xfId="33" applyNumberFormat="1" applyFont="1" applyFill="1" applyAlignment="1">
      <alignment horizontal="center"/>
    </xf>
    <xf numFmtId="170" fontId="3" fillId="2" borderId="0" xfId="29" applyNumberFormat="1" applyFont="1" applyFill="1"/>
    <xf numFmtId="171" fontId="46" fillId="2" borderId="0" xfId="0" applyNumberFormat="1" applyFont="1" applyFill="1"/>
    <xf numFmtId="0" fontId="21" fillId="3" borderId="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171" fontId="10" fillId="3" borderId="9" xfId="0" applyNumberFormat="1" applyFont="1" applyFill="1" applyBorder="1"/>
    <xf numFmtId="0" fontId="21" fillId="2" borderId="10" xfId="0" applyFont="1" applyFill="1" applyBorder="1"/>
    <xf numFmtId="171" fontId="10" fillId="2" borderId="11" xfId="0" applyNumberFormat="1" applyFont="1" applyFill="1" applyBorder="1"/>
    <xf numFmtId="0" fontId="21" fillId="3" borderId="10" xfId="0" applyFont="1" applyFill="1" applyBorder="1" applyAlignment="1">
      <alignment horizontal="center" vertical="center"/>
    </xf>
    <xf numFmtId="0" fontId="9" fillId="2" borderId="0" xfId="0" applyFont="1" applyFill="1" applyBorder="1"/>
    <xf numFmtId="170" fontId="19" fillId="9" borderId="0" xfId="29" applyNumberFormat="1" applyFont="1" applyFill="1"/>
    <xf numFmtId="171" fontId="38" fillId="9" borderId="0" xfId="0" applyNumberFormat="1" applyFont="1" applyFill="1" applyBorder="1" applyAlignment="1">
      <alignment horizontal="right" vertical="center"/>
    </xf>
    <xf numFmtId="170" fontId="15" fillId="9" borderId="0" xfId="29" applyNumberFormat="1" applyFont="1" applyFill="1"/>
    <xf numFmtId="0" fontId="21" fillId="3" borderId="13" xfId="0" applyFont="1" applyFill="1" applyBorder="1" applyAlignment="1">
      <alignment horizontal="center" vertical="center" wrapText="1"/>
    </xf>
    <xf numFmtId="170" fontId="21" fillId="2" borderId="9" xfId="29" applyNumberFormat="1" applyFont="1" applyFill="1" applyBorder="1"/>
    <xf numFmtId="170" fontId="10" fillId="2" borderId="9" xfId="29" applyNumberFormat="1" applyFont="1" applyFill="1" applyBorder="1"/>
    <xf numFmtId="170" fontId="49" fillId="2" borderId="9" xfId="29" applyNumberFormat="1" applyFont="1" applyFill="1" applyBorder="1"/>
    <xf numFmtId="0" fontId="21" fillId="3" borderId="9" xfId="0" applyFont="1" applyFill="1" applyBorder="1" applyAlignment="1">
      <alignment horizontal="center" vertical="center" wrapText="1"/>
    </xf>
    <xf numFmtId="0" fontId="21" fillId="7" borderId="9" xfId="0" applyFont="1" applyFill="1" applyBorder="1" applyAlignment="1">
      <alignment horizontal="center" vertical="center"/>
    </xf>
    <xf numFmtId="172" fontId="51" fillId="0" borderId="0" xfId="33" applyNumberFormat="1" applyFont="1" applyFill="1" applyBorder="1" applyAlignment="1">
      <alignment vertical="center"/>
    </xf>
    <xf numFmtId="0" fontId="15" fillId="0" borderId="0" xfId="31" applyFont="1" applyAlignment="1">
      <alignment vertical="center"/>
    </xf>
    <xf numFmtId="170" fontId="52" fillId="2" borderId="0" xfId="29" applyNumberFormat="1" applyFont="1" applyFill="1"/>
    <xf numFmtId="0" fontId="49" fillId="2" borderId="0" xfId="0" applyFont="1" applyFill="1"/>
    <xf numFmtId="171" fontId="10" fillId="2" borderId="0" xfId="0" applyNumberFormat="1" applyFont="1" applyFill="1"/>
    <xf numFmtId="0" fontId="21" fillId="7" borderId="10" xfId="0" applyFont="1" applyFill="1" applyBorder="1" applyAlignment="1">
      <alignment horizontal="center" vertical="center"/>
    </xf>
    <xf numFmtId="170" fontId="22" fillId="2" borderId="10" xfId="29" applyNumberFormat="1" applyFont="1" applyFill="1" applyBorder="1" applyAlignment="1">
      <alignment horizontal="right" vertical="center"/>
    </xf>
    <xf numFmtId="170" fontId="20" fillId="2" borderId="10" xfId="29" applyNumberFormat="1" applyFont="1" applyFill="1" applyBorder="1" applyAlignment="1">
      <alignment horizontal="right" vertical="center"/>
    </xf>
    <xf numFmtId="0" fontId="21" fillId="2" borderId="19" xfId="0" applyFont="1" applyFill="1" applyBorder="1"/>
    <xf numFmtId="0" fontId="25" fillId="2" borderId="19" xfId="0" applyFont="1" applyFill="1" applyBorder="1" applyAlignment="1">
      <alignment horizontal="center"/>
    </xf>
    <xf numFmtId="172" fontId="51" fillId="0" borderId="0" xfId="33" applyNumberFormat="1" applyFont="1" applyFill="1"/>
    <xf numFmtId="170" fontId="29" fillId="0" borderId="9" xfId="29" applyNumberFormat="1" applyFont="1" applyFill="1" applyBorder="1"/>
    <xf numFmtId="170" fontId="30" fillId="0" borderId="9" xfId="29" applyNumberFormat="1" applyFont="1" applyFill="1" applyBorder="1"/>
    <xf numFmtId="0" fontId="10" fillId="0" borderId="0" xfId="0" applyFont="1" applyFill="1"/>
    <xf numFmtId="171" fontId="10" fillId="0" borderId="0" xfId="0" applyNumberFormat="1" applyFont="1" applyFill="1"/>
    <xf numFmtId="0" fontId="0" fillId="2" borderId="0" xfId="0" applyFont="1" applyFill="1" applyBorder="1"/>
    <xf numFmtId="0" fontId="0" fillId="2" borderId="6" xfId="0" applyFont="1" applyFill="1" applyBorder="1"/>
    <xf numFmtId="170" fontId="53" fillId="2" borderId="9" xfId="29" applyNumberFormat="1" applyFont="1" applyFill="1" applyBorder="1"/>
    <xf numFmtId="0" fontId="53" fillId="2" borderId="0" xfId="0" applyFont="1" applyFill="1"/>
    <xf numFmtId="171" fontId="53" fillId="2" borderId="0" xfId="0" applyNumberFormat="1" applyFont="1" applyFill="1"/>
    <xf numFmtId="170" fontId="53" fillId="2" borderId="0" xfId="29" applyNumberFormat="1" applyFont="1" applyFill="1"/>
    <xf numFmtId="0" fontId="33" fillId="3" borderId="9" xfId="0" applyFont="1" applyFill="1" applyBorder="1" applyAlignment="1">
      <alignment horizontal="center" vertical="center"/>
    </xf>
    <xf numFmtId="0" fontId="54" fillId="3" borderId="9" xfId="0" applyFont="1" applyFill="1" applyBorder="1" applyAlignment="1">
      <alignment horizontal="center" vertical="center"/>
    </xf>
    <xf numFmtId="171" fontId="55" fillId="3" borderId="9" xfId="0" applyNumberFormat="1" applyFont="1" applyFill="1" applyBorder="1" applyAlignment="1">
      <alignment horizontal="right" vertical="center"/>
    </xf>
    <xf numFmtId="171" fontId="54" fillId="3" borderId="9" xfId="0" applyNumberFormat="1" applyFont="1" applyFill="1" applyBorder="1" applyAlignment="1">
      <alignment horizontal="right" vertical="center"/>
    </xf>
    <xf numFmtId="0" fontId="56" fillId="3" borderId="0" xfId="0" applyFont="1" applyFill="1"/>
    <xf numFmtId="2" fontId="56" fillId="2" borderId="0" xfId="0" applyNumberFormat="1" applyFont="1" applyFill="1"/>
    <xf numFmtId="0" fontId="56" fillId="2" borderId="0" xfId="0" applyFont="1" applyFill="1"/>
    <xf numFmtId="0" fontId="13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0" fontId="47" fillId="3" borderId="9" xfId="0" applyFont="1" applyFill="1" applyBorder="1" applyAlignment="1">
      <alignment horizontal="center" vertical="center"/>
    </xf>
    <xf numFmtId="0" fontId="50" fillId="3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 wrapText="1"/>
    </xf>
    <xf numFmtId="0" fontId="15" fillId="0" borderId="0" xfId="31" applyFont="1" applyAlignment="1">
      <alignment horizontal="left" vertical="center" wrapText="1"/>
    </xf>
    <xf numFmtId="0" fontId="15" fillId="0" borderId="6" xfId="31" applyFont="1" applyBorder="1" applyAlignment="1">
      <alignment horizontal="left" vertical="center" wrapText="1"/>
    </xf>
    <xf numFmtId="0" fontId="15" fillId="0" borderId="1" xfId="31" applyFont="1" applyBorder="1" applyAlignment="1">
      <alignment horizontal="left" vertical="center" wrapText="1"/>
    </xf>
    <xf numFmtId="0" fontId="15" fillId="0" borderId="8" xfId="31" applyFont="1" applyBorder="1" applyAlignment="1">
      <alignment horizontal="left" vertical="center" wrapText="1"/>
    </xf>
    <xf numFmtId="0" fontId="15" fillId="0" borderId="2" xfId="31" applyFont="1" applyBorder="1" applyAlignment="1">
      <alignment horizontal="left" vertical="center" wrapText="1"/>
    </xf>
    <xf numFmtId="0" fontId="15" fillId="0" borderId="4" xfId="31" applyFont="1" applyBorder="1" applyAlignment="1">
      <alignment horizontal="left" vertical="center" wrapText="1"/>
    </xf>
    <xf numFmtId="171" fontId="38" fillId="2" borderId="14" xfId="0" applyNumberFormat="1" applyFont="1" applyFill="1" applyBorder="1" applyAlignment="1">
      <alignment horizontal="center" vertical="center"/>
    </xf>
    <xf numFmtId="171" fontId="38" fillId="2" borderId="14" xfId="0" applyNumberFormat="1" applyFont="1" applyFill="1" applyBorder="1" applyAlignment="1">
      <alignment horizontal="center" vertical="center" wrapText="1"/>
    </xf>
    <xf numFmtId="171" fontId="38" fillId="2" borderId="15" xfId="0" applyNumberFormat="1" applyFont="1" applyFill="1" applyBorder="1" applyAlignment="1">
      <alignment horizontal="center" vertical="center" wrapText="1"/>
    </xf>
    <xf numFmtId="171" fontId="3" fillId="2" borderId="0" xfId="0" applyNumberFormat="1" applyFont="1" applyFill="1" applyAlignment="1">
      <alignment horizontal="center" vertical="center" wrapText="1"/>
    </xf>
    <xf numFmtId="171" fontId="38" fillId="2" borderId="15" xfId="0" applyNumberFormat="1" applyFont="1" applyFill="1" applyBorder="1" applyAlignment="1">
      <alignment horizontal="center" vertical="center"/>
    </xf>
  </cellXfs>
  <cellStyles count="34">
    <cellStyle name="Euro" xfId="3"/>
    <cellStyle name="Euro 2" xfId="4"/>
    <cellStyle name="Euro 2 2" xfId="5"/>
    <cellStyle name="Hipervínculo" xfId="1" builtinId="8"/>
    <cellStyle name="Hipervínculo 2" xfId="32"/>
    <cellStyle name="Millares" xfId="33" builtinId="3"/>
    <cellStyle name="Millares 2" xfId="6"/>
    <cellStyle name="Millares 2 2" xfId="7"/>
    <cellStyle name="Millares 2 3" xfId="8"/>
    <cellStyle name="Millares 3" xfId="2"/>
    <cellStyle name="Millares 3 2" xfId="9"/>
    <cellStyle name="Millares 3 3" xfId="10"/>
    <cellStyle name="Millares 3 3 2" xfId="11"/>
    <cellStyle name="Millares 3_Créd x tipo y prov" xfId="12"/>
    <cellStyle name="Millares 4" xfId="13"/>
    <cellStyle name="Millares 5" xfId="14"/>
    <cellStyle name="Millares 6" xfId="15"/>
    <cellStyle name="Millares 7" xfId="16"/>
    <cellStyle name="Millares 8" xfId="17"/>
    <cellStyle name="Moneda 2" xfId="18"/>
    <cellStyle name="Moneda 2 2" xfId="19"/>
    <cellStyle name="Moneda 3" xfId="20"/>
    <cellStyle name="Moneda 3 2" xfId="21"/>
    <cellStyle name="Moneda 3_Créd x tipo y prov" xfId="22"/>
    <cellStyle name="Moneda 4" xfId="23"/>
    <cellStyle name="Normal" xfId="0" builtinId="0"/>
    <cellStyle name="Normal 2" xfId="24"/>
    <cellStyle name="Normal 2 2" xfId="31"/>
    <cellStyle name="Normal 3" xfId="25"/>
    <cellStyle name="Normal 4" xfId="26"/>
    <cellStyle name="Normal 5" xfId="27"/>
    <cellStyle name="Normal 6" xfId="30"/>
    <cellStyle name="Porcentaje" xfId="29" builtinId="5"/>
    <cellStyle name="Porcentual 2" xfId="28"/>
  </cellStyles>
  <dxfs count="0"/>
  <tableStyles count="0" defaultTableStyle="TableStyleMedium2" defaultPivotStyle="PivotStyleLight16"/>
  <colors>
    <mruColors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Porcentaje de la Red Vial Existente Pavimentada, 2019 </a:t>
            </a:r>
          </a:p>
        </c:rich>
      </c:tx>
      <c:layout>
        <c:manualLayout>
          <c:xMode val="edge"/>
          <c:yMode val="edge"/>
          <c:x val="0.23518954591777624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3025133392754"/>
          <c:y val="0.22534791666666668"/>
          <c:w val="0.87243822382900504"/>
          <c:h val="0.62205381944444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Norte!$U$31</c:f>
              <c:strCache>
                <c:ptCount val="1"/>
                <c:pt idx="0">
                  <c:v>Red Vial Nacional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Norte!$T$32:$T$36</c:f>
              <c:strCache>
                <c:ptCount val="5"/>
                <c:pt idx="0">
                  <c:v> Cajamarca</c:v>
                </c:pt>
                <c:pt idx="1">
                  <c:v> La Libertad</c:v>
                </c:pt>
                <c:pt idx="2">
                  <c:v> Lambayeque</c:v>
                </c:pt>
                <c:pt idx="3">
                  <c:v> Piura</c:v>
                </c:pt>
                <c:pt idx="4">
                  <c:v> Tumbes</c:v>
                </c:pt>
              </c:strCache>
            </c:strRef>
          </c:cat>
          <c:val>
            <c:numRef>
              <c:f>Norte!$U$32:$U$36</c:f>
              <c:numCache>
                <c:formatCode>0.0%</c:formatCode>
                <c:ptCount val="5"/>
                <c:pt idx="0">
                  <c:v>0.86353813685408709</c:v>
                </c:pt>
                <c:pt idx="1">
                  <c:v>0.73143774647172943</c:v>
                </c:pt>
                <c:pt idx="2">
                  <c:v>0.96113838852657185</c:v>
                </c:pt>
                <c:pt idx="3">
                  <c:v>0.91258954524333546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E5-4244-969B-D834276667FE}"/>
            </c:ext>
          </c:extLst>
        </c:ser>
        <c:ser>
          <c:idx val="1"/>
          <c:order val="1"/>
          <c:tx>
            <c:strRef>
              <c:f>Norte!$V$31</c:f>
              <c:strCache>
                <c:ptCount val="1"/>
                <c:pt idx="0">
                  <c:v>Red Vial Departamental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E5-4244-969B-D834276667F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rgbClr val="C00000"/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Norte!$T$32:$T$36</c:f>
              <c:strCache>
                <c:ptCount val="5"/>
                <c:pt idx="0">
                  <c:v> Cajamarca</c:v>
                </c:pt>
                <c:pt idx="1">
                  <c:v> La Libertad</c:v>
                </c:pt>
                <c:pt idx="2">
                  <c:v> Lambayeque</c:v>
                </c:pt>
                <c:pt idx="3">
                  <c:v> Piura</c:v>
                </c:pt>
                <c:pt idx="4">
                  <c:v> Tumbes</c:v>
                </c:pt>
              </c:strCache>
            </c:strRef>
          </c:cat>
          <c:val>
            <c:numRef>
              <c:f>Norte!$V$32:$V$36</c:f>
              <c:numCache>
                <c:formatCode>0.0%</c:formatCode>
                <c:ptCount val="5"/>
                <c:pt idx="0">
                  <c:v>3.5755835540483671E-2</c:v>
                </c:pt>
                <c:pt idx="1">
                  <c:v>5.4810730224179108E-2</c:v>
                </c:pt>
                <c:pt idx="2">
                  <c:v>0.30930236350993312</c:v>
                </c:pt>
                <c:pt idx="3">
                  <c:v>0.26620834436585089</c:v>
                </c:pt>
                <c:pt idx="4">
                  <c:v>0.24951825751831319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5E5-4244-969B-D834276667FE}"/>
            </c:ext>
          </c:extLst>
        </c:ser>
        <c:ser>
          <c:idx val="2"/>
          <c:order val="2"/>
          <c:tx>
            <c:strRef>
              <c:f>Norte!$W$31</c:f>
              <c:strCache>
                <c:ptCount val="1"/>
                <c:pt idx="0">
                  <c:v>Red Vial Vecinal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429884134610773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6859768269221546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6859768269221546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429884134610773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5E5-4244-969B-D834276667F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6859768269221546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5E5-4244-969B-D834276667F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>
                    <a:solidFill>
                      <a:sysClr val="windowText" lastClr="000000"/>
                    </a:solidFill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Norte!$T$32:$T$36</c:f>
              <c:strCache>
                <c:ptCount val="5"/>
                <c:pt idx="0">
                  <c:v> Cajamarca</c:v>
                </c:pt>
                <c:pt idx="1">
                  <c:v> La Libertad</c:v>
                </c:pt>
                <c:pt idx="2">
                  <c:v> Lambayeque</c:v>
                </c:pt>
                <c:pt idx="3">
                  <c:v> Piura</c:v>
                </c:pt>
                <c:pt idx="4">
                  <c:v> Tumbes</c:v>
                </c:pt>
              </c:strCache>
            </c:strRef>
          </c:cat>
          <c:val>
            <c:numRef>
              <c:f>Norte!$W$32:$W$36</c:f>
              <c:numCache>
                <c:formatCode>0.0%</c:formatCode>
                <c:ptCount val="5"/>
                <c:pt idx="0">
                  <c:v>3.3358788364893708E-3</c:v>
                </c:pt>
                <c:pt idx="1">
                  <c:v>2.7815309486369878E-2</c:v>
                </c:pt>
                <c:pt idx="2">
                  <c:v>1.3395863571274017E-2</c:v>
                </c:pt>
                <c:pt idx="3">
                  <c:v>5.1373275082276411E-2</c:v>
                </c:pt>
                <c:pt idx="4">
                  <c:v>1.6445657940890816E-2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5E5-4244-969B-D83427666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911056"/>
        <c:axId val="188760400"/>
      </c:barChart>
      <c:catAx>
        <c:axId val="293911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MX"/>
          </a:p>
        </c:txPr>
        <c:crossAx val="188760400"/>
        <c:crosses val="autoZero"/>
        <c:auto val="1"/>
        <c:lblAlgn val="ctr"/>
        <c:lblOffset val="100"/>
        <c:noMultiLvlLbl val="0"/>
      </c:catAx>
      <c:valAx>
        <c:axId val="188760400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MX"/>
          </a:p>
        </c:txPr>
        <c:crossAx val="293911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053940788505327E-2"/>
          <c:y val="0.10257638888888888"/>
          <c:w val="0.86948702800111666"/>
          <c:h val="6.7242708333333345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(10,525.6 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Norte!$T$9</c:f>
              <c:strCache>
                <c:ptCount val="1"/>
                <c:pt idx="0">
                  <c:v>RV Nacional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E1-4C49-A15F-1CD78C75DEAC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E1-4C49-A15F-1CD78C75DEAC}"/>
              </c:ext>
            </c:extLst>
          </c:dPt>
          <c:dLbls>
            <c:dLbl>
              <c:idx val="0"/>
              <c:layout>
                <c:manualLayout>
                  <c:x val="-9.3452511039537767E-3"/>
                  <c:y val="9.21647615654075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BE1-4C49-A15F-1CD78C75DEAC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Norte!$T$10:$T$11</c:f>
              <c:numCache>
                <c:formatCode>#,##0.0</c:formatCode>
                <c:ptCount val="2"/>
                <c:pt idx="0">
                  <c:v>4597.7129999300014</c:v>
                </c:pt>
                <c:pt idx="1">
                  <c:v>746.16000000000008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E1-4C49-A15F-1CD78C75DE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(9,366.2 Km)</a:t>
            </a:r>
          </a:p>
        </c:rich>
      </c:tx>
      <c:layout>
        <c:manualLayout>
          <c:xMode val="edge"/>
          <c:yMode val="edge"/>
          <c:x val="0.21298699191668455"/>
          <c:y val="0.26458333333333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Norte!$T$12</c:f>
              <c:strCache>
                <c:ptCount val="1"/>
                <c:pt idx="0">
                  <c:v>RV Departamental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72-48B4-9376-A508383CC94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Norte!$T$13:$T$14</c:f>
              <c:numCache>
                <c:formatCode>#,##0.0</c:formatCode>
                <c:ptCount val="2"/>
                <c:pt idx="0">
                  <c:v>587.43099999999993</c:v>
                </c:pt>
                <c:pt idx="1">
                  <c:v>3838.9670000000001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72-48B4-9376-A508383CC9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(45,451.5 Km)</a:t>
            </a:r>
          </a:p>
        </c:rich>
      </c:tx>
      <c:layout>
        <c:manualLayout>
          <c:xMode val="edge"/>
          <c:yMode val="edge"/>
          <c:x val="0.25105884269218776"/>
          <c:y val="9.378966851165397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3F-4DA9-94B5-380721816BF3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43F-4DA9-94B5-380721816BF3}"/>
              </c:ext>
            </c:extLst>
          </c:dPt>
          <c:dLbls>
            <c:dLbl>
              <c:idx val="0"/>
              <c:layout>
                <c:manualLayout>
                  <c:x val="-3.1002098178178082E-2"/>
                  <c:y val="1.160693670475322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3F-4DA9-94B5-380721816BF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148271257916222E-2"/>
                  <c:y val="-7.6578741000983885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43F-4DA9-94B5-380721816BF3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43F-4DA9-94B5-380721816BF3}"/>
            </c:ext>
          </c:extLst>
        </c:ser>
        <c:ser>
          <c:idx val="0"/>
          <c:order val="0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43F-4DA9-94B5-380721816BF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1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1"/>
          <c:order val="1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960-46ED-A07A-9C1652AE1BF7}"/>
              </c:ext>
            </c:extLst>
          </c:dPt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960-46ED-A07A-9C1652AE1BF7}"/>
            </c:ext>
          </c:extLst>
        </c:ser>
        <c:ser>
          <c:idx val="0"/>
          <c:order val="0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960-46ED-A07A-9C1652AE1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Nacional  (10,525.6 Km)</a:t>
            </a:r>
          </a:p>
        </c:rich>
      </c:tx>
      <c:layout>
        <c:manualLayout>
          <c:xMode val="edge"/>
          <c:yMode val="edge"/>
          <c:x val="0.25475044132396452"/>
          <c:y val="0.117913563967787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09661970039969"/>
          <c:y val="0.43330208333333331"/>
          <c:w val="0.28780676059920063"/>
          <c:h val="0.54067777777777781"/>
        </c:manualLayout>
      </c:layout>
      <c:pieChart>
        <c:varyColors val="1"/>
        <c:ser>
          <c:idx val="0"/>
          <c:order val="0"/>
          <c:tx>
            <c:strRef>
              <c:f>Norte!$T$9</c:f>
              <c:strCache>
                <c:ptCount val="1"/>
                <c:pt idx="0">
                  <c:v>RV Nacional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57-4BF2-AC21-07C337064009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57-4BF2-AC21-07C337064009}"/>
              </c:ext>
            </c:extLst>
          </c:dPt>
          <c:dLbls>
            <c:dLbl>
              <c:idx val="0"/>
              <c:layout>
                <c:manualLayout>
                  <c:x val="-9.3452511039537767E-3"/>
                  <c:y val="9.216476156540751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57-4BF2-AC21-07C33706400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Norte!$S$10:$S$11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Norte!$T$10:$T$11</c:f>
              <c:numCache>
                <c:formatCode>#,##0.0</c:formatCode>
                <c:ptCount val="2"/>
                <c:pt idx="0">
                  <c:v>4597.7129999300014</c:v>
                </c:pt>
                <c:pt idx="1">
                  <c:v>746.16000000000008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57-4BF2-AC21-07C3370640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Regional (9,366.2 Km)</a:t>
            </a:r>
          </a:p>
        </c:rich>
      </c:tx>
      <c:layout>
        <c:manualLayout>
          <c:xMode val="edge"/>
          <c:yMode val="edge"/>
          <c:x val="0.21298699191668455"/>
          <c:y val="0.264583333333333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5630908562072111"/>
          <c:y val="0.4421215277777778"/>
          <c:w val="0.28738182875855789"/>
          <c:h val="0.54067777777777781"/>
        </c:manualLayout>
      </c:layout>
      <c:pieChart>
        <c:varyColors val="1"/>
        <c:ser>
          <c:idx val="0"/>
          <c:order val="0"/>
          <c:tx>
            <c:strRef>
              <c:f>Norte!$T$12</c:f>
              <c:strCache>
                <c:ptCount val="1"/>
                <c:pt idx="0">
                  <c:v>RV Departamental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F9-4279-B140-3B1E8BBC8F0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Norte!$S$13:$S$14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Norte!$T$13:$T$14</c:f>
              <c:numCache>
                <c:formatCode>#,##0.0</c:formatCode>
                <c:ptCount val="2"/>
                <c:pt idx="0">
                  <c:v>587.43099999999993</c:v>
                </c:pt>
                <c:pt idx="1">
                  <c:v>3838.9670000000001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F9-4279-B140-3B1E8BBC8F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750" b="1">
                <a:latin typeface="Arial" panose="020B0604020202020204" pitchFamily="34" charset="0"/>
                <a:cs typeface="Arial" panose="020B0604020202020204" pitchFamily="34" charset="0"/>
              </a:rPr>
              <a:t>Red Vial Vecinal (45,451.5 Km)</a:t>
            </a:r>
          </a:p>
        </c:rich>
      </c:tx>
      <c:layout>
        <c:manualLayout>
          <c:xMode val="edge"/>
          <c:yMode val="edge"/>
          <c:x val="0.25105884269218776"/>
          <c:y val="9.378966851165397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67C-48CB-8548-8764F7516CE6}"/>
              </c:ext>
            </c:extLst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7C-48CB-8548-8764F7516CE6}"/>
              </c:ext>
            </c:extLst>
          </c:dPt>
          <c:dLbls>
            <c:dLbl>
              <c:idx val="0"/>
              <c:layout>
                <c:manualLayout>
                  <c:x val="-3.1002098178178082E-2"/>
                  <c:y val="1.1606936704753228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7C-48CB-8548-8764F7516C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148271257916222E-2"/>
                  <c:y val="-7.6578741000983885E-2"/>
                </c:manualLayout>
              </c:layout>
              <c:dLblPos val="bestFit"/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7C-48CB-8548-8764F7516CE6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67C-48CB-8548-8764F7516CE6}"/>
            </c:ext>
          </c:extLst>
        </c:ser>
        <c:ser>
          <c:idx val="0"/>
          <c:order val="0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7C-48CB-8548-8764F7516CE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301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02809153347876"/>
          <c:y val="0.72548250312073581"/>
          <c:w val="0.14639296296296297"/>
          <c:h val="0.27448680555555555"/>
        </c:manualLayout>
      </c:layout>
      <c:pieChart>
        <c:varyColors val="1"/>
        <c:ser>
          <c:idx val="1"/>
          <c:order val="1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spPr>
            <a:solidFill>
              <a:schemeClr val="accent2"/>
            </a:solidFill>
          </c:spPr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C6-460F-8205-229D600B5E5E}"/>
              </c:ext>
            </c:extLst>
          </c:dPt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C6-460F-8205-229D600B5E5E}"/>
            </c:ext>
          </c:extLst>
        </c:ser>
        <c:ser>
          <c:idx val="0"/>
          <c:order val="0"/>
          <c:tx>
            <c:strRef>
              <c:f>Norte!$T$15</c:f>
              <c:strCache>
                <c:ptCount val="1"/>
                <c:pt idx="0">
                  <c:v>RV Vecinal</c:v>
                </c:pt>
              </c:strCache>
            </c:strRef>
          </c:tx>
          <c:cat>
            <c:strRef>
              <c:f>Norte!$S$16:$S$17</c:f>
              <c:strCache>
                <c:ptCount val="2"/>
                <c:pt idx="0">
                  <c:v>Pavimentada</c:v>
                </c:pt>
                <c:pt idx="1">
                  <c:v>No Pavimentada</c:v>
                </c:pt>
              </c:strCache>
            </c:strRef>
          </c:cat>
          <c:val>
            <c:numRef>
              <c:f>Norte!$T$16:$T$17</c:f>
              <c:numCache>
                <c:formatCode>#,##0.0</c:formatCode>
                <c:ptCount val="2"/>
                <c:pt idx="0">
                  <c:v>566.0440000000001</c:v>
                </c:pt>
                <c:pt idx="1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C6-460F-8205-229D600B5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971863258963772"/>
          <c:y val="0.31899136919643906"/>
          <c:w val="0.42748054410077646"/>
          <c:h val="0.22142277192230703"/>
        </c:manualLayout>
      </c:layout>
      <c:overlay val="0"/>
      <c:spPr>
        <a:ln>
          <a:noFill/>
        </a:ln>
      </c:spPr>
      <c:txPr>
        <a:bodyPr/>
        <a:lstStyle/>
        <a:p>
          <a:pPr>
            <a:defRPr sz="8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Red Vial Existente por Superficie de rodadura, 2019</a:t>
            </a:r>
          </a:p>
          <a:p>
            <a:pPr>
              <a:defRPr sz="1000"/>
            </a:pPr>
            <a:r>
              <a:rPr lang="en-US" sz="1000" b="0"/>
              <a:t>(Kilómetros)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74074074074074E-2"/>
          <c:y val="0.13229166666666667"/>
          <c:w val="0.91264092592592594"/>
          <c:h val="0.70432083333333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Norte!$S$46</c:f>
              <c:strCache>
                <c:ptCount val="1"/>
                <c:pt idx="0">
                  <c:v>Pavimentada</c:v>
                </c:pt>
              </c:strCache>
            </c:strRef>
          </c:tx>
          <c:spPr>
            <a:pattFill prst="pct60">
              <a:fgClr>
                <a:schemeClr val="accent2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4.2344952080276707E-4"/>
                  <c:y val="3.5503285655293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CAD-4C75-A7F6-8E6A1B89B9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4.4167021425342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CAD-4C75-A7F6-8E6A1B89B9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Norte!$T$45:$V$45</c:f>
              <c:strCache>
                <c:ptCount val="3"/>
                <c:pt idx="0">
                  <c:v>RV Nacional</c:v>
                </c:pt>
                <c:pt idx="1">
                  <c:v>RV Regional</c:v>
                </c:pt>
                <c:pt idx="2">
                  <c:v>RV Vecinal</c:v>
                </c:pt>
              </c:strCache>
            </c:strRef>
          </c:cat>
          <c:val>
            <c:numRef>
              <c:f>Norte!$T$46:$V$46</c:f>
              <c:numCache>
                <c:formatCode>#,##0.0</c:formatCode>
                <c:ptCount val="3"/>
                <c:pt idx="0">
                  <c:v>4597.7129999300014</c:v>
                </c:pt>
                <c:pt idx="1">
                  <c:v>587.43099999999993</c:v>
                </c:pt>
                <c:pt idx="2">
                  <c:v>566.0440000000001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AD-4C75-A7F6-8E6A1B89B972}"/>
            </c:ext>
          </c:extLst>
        </c:ser>
        <c:ser>
          <c:idx val="1"/>
          <c:order val="1"/>
          <c:tx>
            <c:strRef>
              <c:f>Norte!$S$47</c:f>
              <c:strCache>
                <c:ptCount val="1"/>
                <c:pt idx="0">
                  <c:v>No Pavimentada</c:v>
                </c:pt>
              </c:strCache>
            </c:strRef>
          </c:tx>
          <c:spPr>
            <a:pattFill prst="zigZag">
              <a:fgClr>
                <a:schemeClr val="accent2">
                  <a:lumMod val="20000"/>
                  <a:lumOff val="80000"/>
                </a:schemeClr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solidFill>
                <a:schemeClr val="accent2"/>
              </a:solidFill>
            </a:ln>
          </c:spPr>
          <c:invertIfNegative val="0"/>
          <c:dLbls>
            <c:dLbl>
              <c:idx val="0"/>
              <c:layout>
                <c:manualLayout>
                  <c:x val="-1.9259645963641799E-3"/>
                  <c:y val="2.760174440134381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CAD-4C75-A7F6-8E6A1B89B97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499323757220054E-7"/>
                  <c:y val="-9.24808342511118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CAD-4C75-A7F6-8E6A1B89B97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000720548660344E-3"/>
                  <c:y val="0.173461067269858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CAD-4C75-A7F6-8E6A1B89B97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Norte!$T$45:$V$45</c:f>
              <c:strCache>
                <c:ptCount val="3"/>
                <c:pt idx="0">
                  <c:v>RV Nacional</c:v>
                </c:pt>
                <c:pt idx="1">
                  <c:v>RV Regional</c:v>
                </c:pt>
                <c:pt idx="2">
                  <c:v>RV Vecinal</c:v>
                </c:pt>
              </c:strCache>
            </c:strRef>
          </c:cat>
          <c:val>
            <c:numRef>
              <c:f>Norte!$T$47:$V$47</c:f>
              <c:numCache>
                <c:formatCode>#,##0.0</c:formatCode>
                <c:ptCount val="3"/>
                <c:pt idx="0">
                  <c:v>746.16000000000008</c:v>
                </c:pt>
                <c:pt idx="1">
                  <c:v>3838.9670000000001</c:v>
                </c:pt>
                <c:pt idx="2">
                  <c:v>26243.373370242847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CAD-4C75-A7F6-8E6A1B89B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328144"/>
        <c:axId val="237330496"/>
      </c:barChart>
      <c:catAx>
        <c:axId val="23732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MX"/>
          </a:p>
        </c:txPr>
        <c:crossAx val="237330496"/>
        <c:crosses val="autoZero"/>
        <c:auto val="1"/>
        <c:lblAlgn val="ctr"/>
        <c:lblOffset val="100"/>
        <c:noMultiLvlLbl val="0"/>
      </c:catAx>
      <c:valAx>
        <c:axId val="237330496"/>
        <c:scaling>
          <c:orientation val="minMax"/>
          <c:max val="10000"/>
        </c:scaling>
        <c:delete val="1"/>
        <c:axPos val="l"/>
        <c:numFmt formatCode="#,##0.0" sourceLinked="1"/>
        <c:majorTickMark val="out"/>
        <c:minorTickMark val="none"/>
        <c:tickLblPos val="nextTo"/>
        <c:crossAx val="23732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789074074074072E-2"/>
          <c:y val="0.19536354166666667"/>
          <c:w val="0.22376648148148148"/>
          <c:h val="0.14625208333333334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Red Vial Nacional según Clasificador de Rutas - 2019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02-4DBC-9130-E3840EFF77C4}"/>
              </c:ext>
            </c:extLst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02-4DBC-9130-E3840EFF77C4}"/>
              </c:ext>
            </c:extLst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902-4DBC-9130-E3840EFF77C4}"/>
              </c:ext>
            </c:extLst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902-4DBC-9130-E3840EFF77C4}"/>
              </c:ext>
            </c:extLst>
          </c:dPt>
          <c:dPt>
            <c:idx val="4"/>
            <c:bubble3D val="0"/>
            <c:spPr>
              <a:pattFill prst="zigZag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902-4DBC-9130-E3840EFF77C4}"/>
              </c:ext>
            </c:extLst>
          </c:dPt>
          <c:dLbls>
            <c:dLbl>
              <c:idx val="0"/>
              <c:layout>
                <c:manualLayout>
                  <c:x val="0.14144066353866122"/>
                  <c:y val="4.4930177761798289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5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MX"/>
                </a:p>
              </c:txPr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6959577347116697E-3"/>
                  <c:y val="-3.53364612833923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Afirmada</a:t>
                    </a:r>
                    <a:r>
                      <a:rPr lang="en-US"/>
                      <a:t>
800.0
15.0%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630900354916903E-3"/>
                  <c:y val="-8.36577135532457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Sin Afirmar
358.7
6.7%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5253105576818319E-5"/>
                  <c:y val="-3.95545874849903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Trocha
151.6
2.8%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1"/>
              <c:showBubbleSize val="0"/>
              <c:separator>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902-4DBC-9130-E3840EFF77C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5828273206206822"/>
                  <c:y val="1.2238870861883475E-4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solidFill>
                          <a:schemeClr val="tx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No Pavimentada
1,310.2
24.5%</a:t>
                    </a:r>
                  </a:p>
                </c:rich>
              </c:tx>
              <c:numFmt formatCode="0.0%" sourceLinked="0"/>
              <c:spPr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902-4DBC-9130-E3840EFF77C4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MX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Norte!$S$63:$S$66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Norte!$T$63:$T$66</c:f>
              <c:numCache>
                <c:formatCode>#,##0.0</c:formatCode>
                <c:ptCount val="4"/>
                <c:pt idx="0">
                  <c:v>4597.7129999300014</c:v>
                </c:pt>
                <c:pt idx="1">
                  <c:v>445.57499999999987</c:v>
                </c:pt>
                <c:pt idx="2">
                  <c:v>140.32300000000001</c:v>
                </c:pt>
                <c:pt idx="3">
                  <c:v>160.262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902-4DBC-9130-E3840EFF7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Red Vial Regional según Clasificador de Rutas - 2019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EF-4BB2-9C01-C8D13CDF1119}"/>
              </c:ext>
            </c:extLst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EF-4BB2-9C01-C8D13CDF1119}"/>
              </c:ext>
            </c:extLst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6EF-4BB2-9C01-C8D13CDF1119}"/>
              </c:ext>
            </c:extLst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6EF-4BB2-9C01-C8D13CDF1119}"/>
              </c:ext>
            </c:extLst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6EF-4BB2-9C01-C8D13CDF1119}"/>
              </c:ext>
            </c:extLst>
          </c:dPt>
          <c:dLbls>
            <c:dLbl>
              <c:idx val="0"/>
              <c:layout>
                <c:manualLayout>
                  <c:x val="0.12748407459798466"/>
                  <c:y val="1.3214470156974726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 Narrow" panose="020B0606020202030204" pitchFamily="34" charset="0"/>
                    </a:defRPr>
                  </a:pPr>
                  <a:endParaRPr lang="es-MX"/>
                </a:p>
              </c:txPr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621466458681475E-2"/>
                  <c:y val="-3.5188560115983751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No Pav. Afirmada
1,906.8
46.6%</a:t>
                    </a:r>
                  </a:p>
                </c:rich>
              </c:tx>
              <c:numFmt formatCode="0.0%" sourceLinked="0"/>
              <c:spPr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621466458681475E-2"/>
                  <c:y val="-7.4775690246465382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No Pav. Sin Afirmar
1,014.8
24.8%</a:t>
                    </a:r>
                  </a:p>
                </c:rich>
              </c:tx>
              <c:numFmt formatCode="0.0%" sourceLinked="0"/>
              <c:spPr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621466458681475E-2"/>
                  <c:y val="-2.6391420086987784E-2"/>
                </c:manualLayout>
              </c:layout>
              <c:tx>
                <c:rich>
                  <a:bodyPr/>
                  <a:lstStyle/>
                  <a:p>
                    <a:pPr>
                      <a:defRPr sz="750">
                        <a:latin typeface="Arial Narrow" panose="020B0606020202030204" pitchFamily="34" charset="0"/>
                      </a:defRPr>
                    </a:pPr>
                    <a:r>
                      <a:rPr lang="en-US" sz="750"/>
                      <a:t>No Pav. Trocha
595.1
14.5%</a:t>
                    </a:r>
                  </a:p>
                </c:rich>
              </c:tx>
              <c:numFmt formatCode="0.0%" sourceLinked="0"/>
              <c:spPr/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EF-4BB2-9C01-C8D13CDF111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612011496883651"/>
                  <c:y val="1.3226881012100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</a:t>
                    </a:r>
                    <a:r>
                      <a:rPr lang="en-US" baseline="0"/>
                      <a:t> Pavimentada</a:t>
                    </a:r>
                    <a:r>
                      <a:rPr lang="en-US"/>
                      <a:t>
3,516.7
86.0%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6EF-4BB2-9C01-C8D13CDF1119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ctr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Norte!$S$63:$S$66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Norte!$T$74:$T$77</c:f>
              <c:numCache>
                <c:formatCode>#,##0.0</c:formatCode>
                <c:ptCount val="4"/>
                <c:pt idx="0">
                  <c:v>587.43100258149173</c:v>
                </c:pt>
                <c:pt idx="1">
                  <c:v>2065.9830076042572</c:v>
                </c:pt>
                <c:pt idx="2">
                  <c:v>1065.8430027216673</c:v>
                </c:pt>
                <c:pt idx="3">
                  <c:v>707.14099296554889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6EF-4BB2-9C01-C8D13CDF1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Red Vial Vecinal según Clasificador de Rutas - 2019</a:t>
            </a:r>
          </a:p>
          <a:p>
            <a:pPr>
              <a:defRPr sz="1000"/>
            </a:pPr>
            <a:r>
              <a:rPr lang="en-US" sz="1000" b="0"/>
              <a:t>(En Km y Participación</a:t>
            </a:r>
            <a:r>
              <a:rPr lang="en-US" sz="1000" b="0" baseline="0"/>
              <a:t> porcentual)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48330106391826"/>
          <c:y val="0.22550317810369511"/>
          <c:w val="0.55343993652152745"/>
          <c:h val="0.64586428444384036"/>
        </c:manualLayout>
      </c:layout>
      <c:ofPieChart>
        <c:ofPieType val="bar"/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pattFill prst="pct90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9D-40B4-83B8-74B3618E186F}"/>
              </c:ext>
            </c:extLst>
          </c:dPt>
          <c:dPt>
            <c:idx val="1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9D-40B4-83B8-74B3618E186F}"/>
              </c:ext>
            </c:extLst>
          </c:dPt>
          <c:dPt>
            <c:idx val="2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40000"/>
                    <a:lumOff val="6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A9D-40B4-83B8-74B3618E186F}"/>
              </c:ext>
            </c:extLst>
          </c:dPt>
          <c:dPt>
            <c:idx val="3"/>
            <c:bubble3D val="0"/>
            <c:spPr>
              <a:pattFill prst="wave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A9D-40B4-83B8-74B3618E186F}"/>
              </c:ext>
            </c:extLst>
          </c:dPt>
          <c:dPt>
            <c:idx val="4"/>
            <c:bubble3D val="0"/>
            <c:spPr>
              <a:pattFill prst="pct90">
                <a:fgClr>
                  <a:schemeClr val="accent2"/>
                </a:fgClr>
                <a:bgClr>
                  <a:schemeClr val="accent2">
                    <a:lumMod val="60000"/>
                    <a:lumOff val="40000"/>
                  </a:schemeClr>
                </a:bgClr>
              </a:pattFill>
              <a:ln>
                <a:solidFill>
                  <a:schemeClr val="bg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A9D-40B4-83B8-74B3618E186F}"/>
              </c:ext>
            </c:extLst>
          </c:dPt>
          <c:dLbls>
            <c:dLbl>
              <c:idx val="0"/>
              <c:layout>
                <c:manualLayout>
                  <c:x val="2.3517347006232468E-3"/>
                  <c:y val="0.105833259838014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No Pav.  Afirmada
6,705.4
24.9%</a:t>
                    </a:r>
                  </a:p>
                </c:rich>
              </c:tx>
              <c:dLblPos val="outEnd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5.73263490789242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 Sin Afirmar
4,612.2
17.1%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3.96874724392553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Pav.</a:t>
                    </a:r>
                    <a:r>
                      <a:rPr lang="en-US" baseline="0"/>
                      <a:t> </a:t>
                    </a:r>
                    <a:r>
                      <a:rPr lang="en-US"/>
                      <a:t>Trocha
15,242.0
56.5%</a:t>
                    </a:r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A9D-40B4-83B8-74B3618E186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27280122527229661"/>
                  <c:y val="-0.14552107949925036"/>
                </c:manualLayout>
              </c:layout>
              <c:tx>
                <c:rich>
                  <a:bodyPr/>
                  <a:lstStyle/>
                  <a:p>
                    <a:r>
                      <a:rPr lang="en-US" sz="800">
                        <a:latin typeface="Arial Narrow" panose="020B0606020202030204" pitchFamily="34" charset="0"/>
                      </a:rPr>
                      <a:t>No Pavimentado
26,559.5
98.5%</a:t>
                    </a:r>
                    <a:endParaRPr lang="en-US"/>
                  </a:p>
                </c:rich>
              </c:tx>
              <c:dLblPos val="bestFit"/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A9D-40B4-83B8-74B3618E186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MX"/>
              </a:p>
            </c:txPr>
            <c:dLblPos val="outEnd"/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Norte!$S$63:$S$66</c:f>
              <c:strCache>
                <c:ptCount val="4"/>
                <c:pt idx="0">
                  <c:v>Pavimentada</c:v>
                </c:pt>
                <c:pt idx="1">
                  <c:v>No Pavimentada                   Afirmada</c:v>
                </c:pt>
                <c:pt idx="2">
                  <c:v>No Pavimentada                   Sin Afirmar</c:v>
                </c:pt>
                <c:pt idx="3">
                  <c:v>No Pavimentada                            Trocha</c:v>
                </c:pt>
              </c:strCache>
            </c:strRef>
          </c:cat>
          <c:val>
            <c:numRef>
              <c:f>Norte!$T$85:$T$88</c:f>
              <c:numCache>
                <c:formatCode>#,##0.0</c:formatCode>
                <c:ptCount val="4"/>
                <c:pt idx="0">
                  <c:v>566.49300208128989</c:v>
                </c:pt>
                <c:pt idx="1">
                  <c:v>6345.9399984045895</c:v>
                </c:pt>
                <c:pt idx="2">
                  <c:v>4577.1490069329739</c:v>
                </c:pt>
                <c:pt idx="3">
                  <c:v>15255.709001753474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A9D-40B4-83B8-74B3618E18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3"/>
        <c:secondPieSize val="75"/>
        <c:serLines>
          <c:spPr>
            <a:ln w="3175">
              <a:solidFill>
                <a:schemeClr val="accent2">
                  <a:lumMod val="60000"/>
                  <a:lumOff val="4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image" Target="../media/image4.png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0.64806</cdr:y>
    </cdr:from>
    <cdr:to>
      <cdr:x>0.99847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935727"/>
          <a:ext cx="2690765" cy="508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0</xdr:row>
      <xdr:rowOff>104775</xdr:rowOff>
    </xdr:from>
    <xdr:to>
      <xdr:col>16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17</xdr:col>
      <xdr:colOff>273129</xdr:colOff>
      <xdr:row>26</xdr:row>
      <xdr:rowOff>10315</xdr:rowOff>
    </xdr:from>
    <xdr:to>
      <xdr:col>23</xdr:col>
      <xdr:colOff>38100</xdr:colOff>
      <xdr:row>41</xdr:row>
      <xdr:rowOff>32815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181126</xdr:colOff>
      <xdr:row>5</xdr:row>
      <xdr:rowOff>147737</xdr:rowOff>
    </xdr:from>
    <xdr:to>
      <xdr:col>22</xdr:col>
      <xdr:colOff>719668</xdr:colOff>
      <xdr:row>22</xdr:row>
      <xdr:rowOff>100917</xdr:rowOff>
    </xdr:to>
    <xdr:grpSp>
      <xdr:nvGrpSpPr>
        <xdr:cNvPr id="9" name="Grupo 8"/>
        <xdr:cNvGrpSpPr/>
      </xdr:nvGrpSpPr>
      <xdr:grpSpPr>
        <a:xfrm>
          <a:off x="12046555" y="1100237"/>
          <a:ext cx="5260220" cy="3300537"/>
          <a:chOff x="12045043" y="1100237"/>
          <a:chExt cx="5248125" cy="3308097"/>
        </a:xfrm>
      </xdr:grpSpPr>
      <xdr:graphicFrame macro="">
        <xdr:nvGraphicFramePr>
          <xdr:cNvPr id="6" name="5 Gráfico"/>
          <xdr:cNvGraphicFramePr/>
        </xdr:nvGraphicFramePr>
        <xdr:xfrm>
          <a:off x="12049098" y="1582964"/>
          <a:ext cx="2672319" cy="13779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6 Gráfico"/>
          <xdr:cNvGraphicFramePr/>
        </xdr:nvGraphicFramePr>
        <xdr:xfrm>
          <a:off x="12045043" y="2960774"/>
          <a:ext cx="2686957" cy="14475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7 Gráfico"/>
          <xdr:cNvGraphicFramePr/>
        </xdr:nvGraphicFramePr>
        <xdr:xfrm>
          <a:off x="14721418" y="1590681"/>
          <a:ext cx="2561166" cy="136206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2" name="11 Gráfico"/>
          <xdr:cNvGraphicFramePr>
            <a:graphicFrameLocks/>
          </xdr:cNvGraphicFramePr>
        </xdr:nvGraphicFramePr>
        <xdr:xfrm>
          <a:off x="14744158" y="2958161"/>
          <a:ext cx="2549010" cy="14498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6" name="15 CuadroTexto"/>
          <xdr:cNvSpPr txBox="1"/>
        </xdr:nvSpPr>
        <xdr:spPr>
          <a:xfrm>
            <a:off x="12246598" y="1100237"/>
            <a:ext cx="4642349" cy="4822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Macro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Región Norte:</a:t>
            </a:r>
          </a:p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Red Vial Existente del Sistema Nacional de Carreteras por tipo de Superficie,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2019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17</xdr:col>
      <xdr:colOff>279399</xdr:colOff>
      <xdr:row>23</xdr:row>
      <xdr:rowOff>52917</xdr:rowOff>
    </xdr:from>
    <xdr:ext cx="1701801" cy="318558"/>
    <xdr:sp macro="" textlink="">
      <xdr:nvSpPr>
        <xdr:cNvPr id="10" name="9 CuadroTexto"/>
        <xdr:cNvSpPr txBox="1"/>
      </xdr:nvSpPr>
      <xdr:spPr>
        <a:xfrm>
          <a:off x="12071349" y="4548717"/>
          <a:ext cx="1701801" cy="31855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PE" sz="750" b="1">
              <a:latin typeface="Arial Narrow" panose="020B0606020202030204" pitchFamily="34" charset="0"/>
            </a:rPr>
            <a:t>Fuente: MTC-OGPP</a:t>
          </a:r>
          <a:r>
            <a:rPr lang="es-PE" sz="750" b="1" baseline="0">
              <a:latin typeface="Arial Narrow" panose="020B0606020202030204" pitchFamily="34" charset="0"/>
            </a:rPr>
            <a:t>                                                                                                                                               Elaboración: CIE-PERUCÁMARAS</a:t>
          </a:r>
          <a:endParaRPr lang="es-PE" sz="750" b="1">
            <a:latin typeface="Arial Narrow" panose="020B0606020202030204" pitchFamily="34" charset="0"/>
          </a:endParaRPr>
        </a:p>
      </xdr:txBody>
    </xdr:sp>
    <xdr:clientData/>
  </xdr:oneCellAnchor>
  <xdr:twoCellAnchor>
    <xdr:from>
      <xdr:col>17</xdr:col>
      <xdr:colOff>274543</xdr:colOff>
      <xdr:row>41</xdr:row>
      <xdr:rowOff>147196</xdr:rowOff>
    </xdr:from>
    <xdr:to>
      <xdr:col>23</xdr:col>
      <xdr:colOff>60396</xdr:colOff>
      <xdr:row>56</xdr:row>
      <xdr:rowOff>57637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255813</xdr:colOff>
      <xdr:row>57</xdr:row>
      <xdr:rowOff>20411</xdr:rowOff>
    </xdr:from>
    <xdr:to>
      <xdr:col>23</xdr:col>
      <xdr:colOff>22456</xdr:colOff>
      <xdr:row>71</xdr:row>
      <xdr:rowOff>124554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270535</xdr:colOff>
      <xdr:row>71</xdr:row>
      <xdr:rowOff>168977</xdr:rowOff>
    </xdr:from>
    <xdr:to>
      <xdr:col>23</xdr:col>
      <xdr:colOff>29755</xdr:colOff>
      <xdr:row>85</xdr:row>
      <xdr:rowOff>164264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264453</xdr:colOff>
      <xdr:row>86</xdr:row>
      <xdr:rowOff>31060</xdr:rowOff>
    </xdr:from>
    <xdr:to>
      <xdr:col>23</xdr:col>
      <xdr:colOff>32548</xdr:colOff>
      <xdr:row>101</xdr:row>
      <xdr:rowOff>53562</xdr:rowOff>
    </xdr:to>
    <xdr:graphicFrame macro="">
      <xdr:nvGraphicFramePr>
        <xdr:cNvPr id="22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306917</xdr:colOff>
      <xdr:row>5</xdr:row>
      <xdr:rowOff>155577</xdr:rowOff>
    </xdr:from>
    <xdr:to>
      <xdr:col>22</xdr:col>
      <xdr:colOff>739625</xdr:colOff>
      <xdr:row>22</xdr:row>
      <xdr:rowOff>179917</xdr:rowOff>
    </xdr:to>
    <xdr:grpSp>
      <xdr:nvGrpSpPr>
        <xdr:cNvPr id="13" name="Grupo 12"/>
        <xdr:cNvGrpSpPr/>
      </xdr:nvGrpSpPr>
      <xdr:grpSpPr>
        <a:xfrm>
          <a:off x="12172346" y="1108077"/>
          <a:ext cx="5154386" cy="3371697"/>
          <a:chOff x="12170833" y="1108094"/>
          <a:chExt cx="5142292" cy="3379239"/>
        </a:xfrm>
      </xdr:grpSpPr>
      <xdr:graphicFrame macro="">
        <xdr:nvGraphicFramePr>
          <xdr:cNvPr id="35" name="5 Gráfico"/>
          <xdr:cNvGraphicFramePr/>
        </xdr:nvGraphicFramePr>
        <xdr:xfrm>
          <a:off x="12174806" y="1612936"/>
          <a:ext cx="2618429" cy="14018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36" name="6 Gráfico"/>
          <xdr:cNvGraphicFramePr/>
        </xdr:nvGraphicFramePr>
        <xdr:xfrm>
          <a:off x="12170833" y="3014655"/>
          <a:ext cx="2632772" cy="14726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37" name="7 Gráfico"/>
          <xdr:cNvGraphicFramePr/>
        </xdr:nvGraphicFramePr>
        <xdr:xfrm>
          <a:off x="14793237" y="1684287"/>
          <a:ext cx="2509518" cy="138570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38" name="11 Gráfico"/>
          <xdr:cNvGraphicFramePr>
            <a:graphicFrameLocks/>
          </xdr:cNvGraphicFramePr>
        </xdr:nvGraphicFramePr>
        <xdr:xfrm>
          <a:off x="14815518" y="3011996"/>
          <a:ext cx="2497607" cy="14749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sp macro="" textlink="">
        <xdr:nvSpPr>
          <xdr:cNvPr id="39" name="15 CuadroTexto"/>
          <xdr:cNvSpPr txBox="1"/>
        </xdr:nvSpPr>
        <xdr:spPr>
          <a:xfrm>
            <a:off x="12205788" y="1108094"/>
            <a:ext cx="5080000" cy="532976"/>
          </a:xfrm>
          <a:prstGeom prst="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Macro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Región Norte:</a:t>
            </a:r>
          </a:p>
          <a:p>
            <a:pPr algn="ctr"/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Red Vial Existente del Sistema Nacional de Carreteras por tipo de Superficie,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2019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17</xdr:col>
      <xdr:colOff>247650</xdr:colOff>
      <xdr:row>5</xdr:row>
      <xdr:rowOff>180975</xdr:rowOff>
    </xdr:from>
    <xdr:to>
      <xdr:col>22</xdr:col>
      <xdr:colOff>678245</xdr:colOff>
      <xdr:row>23</xdr:row>
      <xdr:rowOff>15152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2039600" y="1133475"/>
          <a:ext cx="5145470" cy="3377477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>
    <xdr:from>
      <xdr:col>20</xdr:col>
      <xdr:colOff>581025</xdr:colOff>
      <xdr:row>21</xdr:row>
      <xdr:rowOff>0</xdr:rowOff>
    </xdr:from>
    <xdr:to>
      <xdr:col>22</xdr:col>
      <xdr:colOff>600075</xdr:colOff>
      <xdr:row>22</xdr:row>
      <xdr:rowOff>171450</xdr:rowOff>
    </xdr:to>
    <xdr:sp macro="" textlink="">
      <xdr:nvSpPr>
        <xdr:cNvPr id="60" name="CuadroTexto 59"/>
        <xdr:cNvSpPr txBox="1"/>
      </xdr:nvSpPr>
      <xdr:spPr>
        <a:xfrm>
          <a:off x="15344775" y="4114800"/>
          <a:ext cx="17621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Fuente: MTC-OGPP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Elaboración: CIE-PERUCÁMARAS                                                                                                                                       </a:t>
          </a:r>
          <a:endParaRPr lang="es-PE" sz="8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0.00291</cdr:x>
      <cdr:y>0.93519</cdr:y>
    </cdr:from>
    <cdr:to>
      <cdr:x>0.9994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689" y="2693335"/>
          <a:ext cx="5372100" cy="186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0.64806</cdr:y>
    </cdr:from>
    <cdr:to>
      <cdr:x>0.99847</cdr:x>
      <cdr:y>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0" y="935727"/>
          <a:ext cx="2690765" cy="5081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0.00307</cdr:x>
      <cdr:y>0.92812</cdr:y>
    </cdr:from>
    <cdr:to>
      <cdr:x>1</cdr:x>
      <cdr:y>0.99293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561" y="2672976"/>
          <a:ext cx="5383439" cy="186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0.75139</cdr:x>
      <cdr:y>0.13362</cdr:y>
    </cdr:from>
    <cdr:to>
      <cdr:x>0.87405</cdr:x>
      <cdr:y>0.13423</cdr:y>
    </cdr:to>
    <cdr:cxnSp macro="">
      <cdr:nvCxnSpPr>
        <cdr:cNvPr id="4" name="3 Conector recto"/>
        <cdr:cNvCxnSpPr/>
      </cdr:nvCxnSpPr>
      <cdr:spPr>
        <a:xfrm xmlns:a="http://schemas.openxmlformats.org/drawingml/2006/main" flipV="1">
          <a:off x="4061713" y="385127"/>
          <a:ext cx="663069" cy="1758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0.92006</cdr:y>
    </cdr:from>
    <cdr:to>
      <cdr:x>1</cdr:x>
      <cdr:y>0.98235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9764"/>
          <a:ext cx="5400000" cy="179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PE" sz="750">
              <a:latin typeface="Arial Narrow" panose="020B0606020202030204" pitchFamily="34" charset="0"/>
            </a:rPr>
            <a:t>Fuente: MTC      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18" sqref="A18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67" t="s">
        <v>154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2:18" ht="19.5" customHeight="1" x14ac:dyDescent="0.25">
      <c r="B4" s="168" t="s">
        <v>181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2:18" ht="15" customHeight="1" x14ac:dyDescent="0.25">
      <c r="B5" s="169" t="s">
        <v>182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A18" sqref="A18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70" t="s">
        <v>0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2:15" x14ac:dyDescent="0.25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2:15" x14ac:dyDescent="0.25"/>
    <row r="11" spans="2:15" x14ac:dyDescent="0.25">
      <c r="G11" s="9"/>
    </row>
    <row r="12" spans="2:15" x14ac:dyDescent="0.25">
      <c r="F12" s="9" t="s">
        <v>62</v>
      </c>
      <c r="G12" s="9"/>
      <c r="J12" s="2">
        <v>2</v>
      </c>
    </row>
    <row r="13" spans="2:15" x14ac:dyDescent="0.25">
      <c r="G13" s="9" t="s">
        <v>63</v>
      </c>
      <c r="J13" s="2">
        <v>3</v>
      </c>
    </row>
    <row r="14" spans="2:15" x14ac:dyDescent="0.25">
      <c r="G14" s="9" t="s">
        <v>64</v>
      </c>
      <c r="J14" s="2">
        <v>4</v>
      </c>
    </row>
    <row r="15" spans="2:15" x14ac:dyDescent="0.25">
      <c r="G15" s="9" t="s">
        <v>65</v>
      </c>
      <c r="J15" s="2">
        <v>5</v>
      </c>
    </row>
    <row r="16" spans="2:15" x14ac:dyDescent="0.25">
      <c r="G16" s="9" t="s">
        <v>66</v>
      </c>
      <c r="J16" s="2">
        <v>6</v>
      </c>
    </row>
    <row r="17" spans="7:10" x14ac:dyDescent="0.25">
      <c r="G17" s="9" t="s">
        <v>67</v>
      </c>
      <c r="J17" s="2">
        <v>7</v>
      </c>
    </row>
    <row r="18" spans="7:10" x14ac:dyDescent="0.25">
      <c r="G18" s="9" t="s">
        <v>155</v>
      </c>
      <c r="J18" s="2">
        <v>8</v>
      </c>
    </row>
    <row r="19" spans="7:10" x14ac:dyDescent="0.25">
      <c r="J19" s="2"/>
    </row>
    <row r="20" spans="7:10" x14ac:dyDescent="0.25">
      <c r="G20" s="9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G18" location="'RED VIAL 2012'!A1" display="RED VIAL 2012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92"/>
  <sheetViews>
    <sheetView zoomScale="70" zoomScaleNormal="70" workbookViewId="0">
      <selection activeCell="A10" sqref="A10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0" customWidth="1"/>
    <col min="18" max="18" width="14" style="10" customWidth="1"/>
    <col min="19" max="19" width="16.7109375" style="10" customWidth="1"/>
    <col min="20" max="20" width="13.85546875" style="10" customWidth="1"/>
    <col min="21" max="21" width="13.28515625" style="10" customWidth="1"/>
    <col min="22" max="22" width="12.85546875" style="10" customWidth="1"/>
    <col min="23" max="23" width="13.5703125" style="10" customWidth="1"/>
    <col min="24" max="24" width="1.7109375" style="10" customWidth="1"/>
    <col min="25" max="16384" width="11.42578125" style="3" hidden="1"/>
  </cols>
  <sheetData>
    <row r="1" spans="2:23" x14ac:dyDescent="0.25">
      <c r="B1" s="186" t="s">
        <v>183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1"/>
    </row>
    <row r="2" spans="2:23" x14ac:dyDescent="0.25"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1"/>
    </row>
    <row r="3" spans="2:23" x14ac:dyDescent="0.25">
      <c r="C3" s="6"/>
      <c r="D3" s="6"/>
      <c r="E3" s="6"/>
      <c r="F3" s="5"/>
      <c r="G3" s="6"/>
      <c r="H3" s="5"/>
      <c r="I3" s="7"/>
      <c r="J3" s="7"/>
      <c r="K3" s="5"/>
      <c r="L3" s="7"/>
      <c r="M3" s="5"/>
      <c r="N3" s="8"/>
      <c r="O3" s="8"/>
      <c r="P3" s="8"/>
    </row>
    <row r="4" spans="2:23" x14ac:dyDescent="0.25">
      <c r="C4" s="6"/>
      <c r="D4" s="6"/>
      <c r="E4" s="6"/>
      <c r="F4" s="5"/>
      <c r="G4" s="6"/>
      <c r="H4" s="5"/>
      <c r="I4" s="7"/>
      <c r="J4" s="7"/>
      <c r="L4" s="7"/>
      <c r="M4" s="5"/>
      <c r="N4" s="8"/>
      <c r="O4" s="8"/>
      <c r="P4" s="8"/>
      <c r="R4" s="23"/>
      <c r="S4" s="23"/>
      <c r="T4" s="23"/>
      <c r="U4" s="23"/>
      <c r="V4" s="23"/>
      <c r="W4" s="23"/>
    </row>
    <row r="5" spans="2:23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  <c r="R5" s="23"/>
      <c r="S5" s="23"/>
      <c r="T5" s="23"/>
      <c r="U5" s="23"/>
      <c r="V5" s="23"/>
      <c r="W5" s="23"/>
    </row>
    <row r="6" spans="2:23" x14ac:dyDescent="0.25">
      <c r="R6" s="23"/>
      <c r="S6" s="23"/>
      <c r="T6" s="23"/>
      <c r="U6" s="23"/>
      <c r="V6" s="23"/>
      <c r="W6" s="23"/>
    </row>
    <row r="7" spans="2:23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R7" s="74"/>
      <c r="S7" s="23"/>
      <c r="T7" s="23"/>
      <c r="U7" s="23"/>
      <c r="V7" s="74"/>
      <c r="W7" s="74"/>
    </row>
    <row r="8" spans="2:23" x14ac:dyDescent="0.25">
      <c r="B8" s="13"/>
      <c r="C8" s="12"/>
      <c r="N8" s="12"/>
      <c r="P8" s="18"/>
      <c r="R8" s="73"/>
      <c r="V8" s="73"/>
      <c r="W8" s="73"/>
    </row>
    <row r="9" spans="2:23" x14ac:dyDescent="0.25">
      <c r="B9" s="13"/>
      <c r="E9" s="187" t="s">
        <v>156</v>
      </c>
      <c r="F9" s="187"/>
      <c r="G9" s="187"/>
      <c r="H9" s="187"/>
      <c r="I9" s="187"/>
      <c r="J9" s="187"/>
      <c r="K9" s="187"/>
      <c r="L9" s="187"/>
      <c r="M9" s="187"/>
      <c r="P9" s="18"/>
      <c r="R9" s="73"/>
      <c r="T9" s="10" t="s">
        <v>48</v>
      </c>
      <c r="V9" s="73"/>
      <c r="W9" s="73"/>
    </row>
    <row r="10" spans="2:23" x14ac:dyDescent="0.25">
      <c r="B10" s="13"/>
      <c r="E10" s="39"/>
      <c r="F10" s="39"/>
      <c r="G10" s="39"/>
      <c r="H10" s="39"/>
      <c r="I10" s="39" t="s">
        <v>14</v>
      </c>
      <c r="J10" s="39"/>
      <c r="K10" s="39"/>
      <c r="L10" s="39"/>
      <c r="M10" s="39"/>
      <c r="P10" s="18"/>
      <c r="R10" s="73"/>
      <c r="S10" s="10" t="s">
        <v>7</v>
      </c>
      <c r="T10" s="143">
        <v>4597.7129999300014</v>
      </c>
      <c r="V10" s="73"/>
      <c r="W10" s="73"/>
    </row>
    <row r="11" spans="2:23" x14ac:dyDescent="0.25">
      <c r="B11" s="13"/>
      <c r="E11" s="188" t="s">
        <v>12</v>
      </c>
      <c r="F11" s="189" t="s">
        <v>5</v>
      </c>
      <c r="G11" s="189"/>
      <c r="H11" s="189" t="s">
        <v>153</v>
      </c>
      <c r="I11" s="189"/>
      <c r="J11" s="189" t="s">
        <v>6</v>
      </c>
      <c r="K11" s="189"/>
      <c r="L11" s="189" t="s">
        <v>1</v>
      </c>
      <c r="M11" s="189"/>
      <c r="N11" s="173" t="s">
        <v>180</v>
      </c>
      <c r="O11" s="173"/>
      <c r="P11" s="18"/>
      <c r="R11" s="73"/>
      <c r="S11" s="10" t="s">
        <v>8</v>
      </c>
      <c r="T11" s="143">
        <v>746.16000000000008</v>
      </c>
    </row>
    <row r="12" spans="2:23" x14ac:dyDescent="0.25">
      <c r="B12" s="13"/>
      <c r="E12" s="188"/>
      <c r="F12" s="70" t="s">
        <v>13</v>
      </c>
      <c r="G12" s="71" t="s">
        <v>10</v>
      </c>
      <c r="H12" s="70" t="s">
        <v>13</v>
      </c>
      <c r="I12" s="71" t="s">
        <v>10</v>
      </c>
      <c r="J12" s="70" t="s">
        <v>13</v>
      </c>
      <c r="K12" s="71" t="s">
        <v>10</v>
      </c>
      <c r="L12" s="70" t="s">
        <v>13</v>
      </c>
      <c r="M12" s="71" t="s">
        <v>10</v>
      </c>
      <c r="N12" s="161" t="s">
        <v>13</v>
      </c>
      <c r="O12" s="160" t="s">
        <v>10</v>
      </c>
      <c r="P12" s="18"/>
      <c r="R12" s="142"/>
      <c r="T12" s="10" t="s">
        <v>54</v>
      </c>
    </row>
    <row r="13" spans="2:23" x14ac:dyDescent="0.25">
      <c r="B13" s="13"/>
      <c r="E13" s="28" t="s">
        <v>7</v>
      </c>
      <c r="F13" s="52">
        <f>+Cajamarca!F13+'La Libertad'!F13+Lambayeque!F13+Piura!F13+Tumbes!F13</f>
        <v>4597.7129999300014</v>
      </c>
      <c r="G13" s="35">
        <f>+F13/F15</f>
        <v>0.86037093321458546</v>
      </c>
      <c r="H13" s="52">
        <f>+Cajamarca!H13+'La Libertad'!H13+Lambayeque!H13+Piura!H13+Tumbes!H13</f>
        <v>587.43099999999993</v>
      </c>
      <c r="I13" s="35">
        <f>+H13/H15</f>
        <v>0.13271084073325531</v>
      </c>
      <c r="J13" s="52">
        <v>566.49300000000005</v>
      </c>
      <c r="K13" s="35">
        <f>+J13/J15</f>
        <v>2.1181037065552966E-2</v>
      </c>
      <c r="L13" s="45">
        <f>+J13+H13+F13</f>
        <v>5751.6369999300014</v>
      </c>
      <c r="M13" s="35">
        <f>+L13/L15</f>
        <v>0.15751193970233918</v>
      </c>
      <c r="N13" s="162">
        <v>28769.599999999999</v>
      </c>
      <c r="O13" s="36">
        <f>+N13/N15</f>
        <v>0.17028081223390007</v>
      </c>
      <c r="P13" s="18"/>
      <c r="R13" s="142"/>
      <c r="S13" s="10" t="s">
        <v>7</v>
      </c>
      <c r="T13" s="143">
        <v>587.43099999999993</v>
      </c>
    </row>
    <row r="14" spans="2:23" x14ac:dyDescent="0.25">
      <c r="B14" s="13"/>
      <c r="E14" s="28" t="s">
        <v>8</v>
      </c>
      <c r="F14" s="52">
        <f>+Cajamarca!F14+'La Libertad'!F14+Lambayeque!F14+Piura!F14+Tumbes!F14</f>
        <v>746.16000000000008</v>
      </c>
      <c r="G14" s="35">
        <f>+F14/F15</f>
        <v>0.13962906678541462</v>
      </c>
      <c r="H14" s="52">
        <f>+Cajamarca!H14+'La Libertad'!H14+Lambayeque!H14+Piura!H14+Tumbes!H14</f>
        <v>3838.9670000000001</v>
      </c>
      <c r="I14" s="35">
        <f>+H14/H15</f>
        <v>0.86728915926674466</v>
      </c>
      <c r="J14" s="52">
        <f>+Cajamarca!J14+'La Libertad'!J14+Lambayeque!J14+Piura!J14+Tumbes!J14</f>
        <v>26178.797999999999</v>
      </c>
      <c r="K14" s="35">
        <f>+J14/J15</f>
        <v>0.97881896293444715</v>
      </c>
      <c r="L14" s="45">
        <f>+J14+H14+F14</f>
        <v>30763.924999999999</v>
      </c>
      <c r="M14" s="35">
        <f>+L14/L15</f>
        <v>0.84248806029766099</v>
      </c>
      <c r="N14" s="162">
        <v>140184.20000000001</v>
      </c>
      <c r="O14" s="36">
        <f>+N14/N15</f>
        <v>0.82971885039623416</v>
      </c>
      <c r="P14" s="18"/>
      <c r="R14" s="142"/>
      <c r="S14" s="10" t="s">
        <v>8</v>
      </c>
      <c r="T14" s="143">
        <v>3838.9670000000001</v>
      </c>
    </row>
    <row r="15" spans="2:23" x14ac:dyDescent="0.25">
      <c r="B15" s="13"/>
      <c r="E15" s="29" t="s">
        <v>1</v>
      </c>
      <c r="F15" s="46">
        <f t="shared" ref="F15:K15" si="0">+F14+F13</f>
        <v>5343.8729999300012</v>
      </c>
      <c r="G15" s="36">
        <f>+G14+G13</f>
        <v>1</v>
      </c>
      <c r="H15" s="46">
        <f>+H14+H13</f>
        <v>4426.3980000000001</v>
      </c>
      <c r="I15" s="36">
        <f t="shared" si="0"/>
        <v>1</v>
      </c>
      <c r="J15" s="46">
        <f t="shared" si="0"/>
        <v>26745.290999999997</v>
      </c>
      <c r="K15" s="36">
        <f t="shared" si="0"/>
        <v>1</v>
      </c>
      <c r="L15" s="46">
        <f>+J15+H15+F15</f>
        <v>36515.561999929996</v>
      </c>
      <c r="M15" s="36">
        <f>+M14+M13</f>
        <v>1.0000000000000002</v>
      </c>
      <c r="N15" s="163">
        <v>168953.85699994006</v>
      </c>
      <c r="O15" s="164"/>
      <c r="P15" s="18"/>
      <c r="R15" s="142"/>
      <c r="T15" s="10" t="s">
        <v>49</v>
      </c>
    </row>
    <row r="16" spans="2:23" x14ac:dyDescent="0.25">
      <c r="B16" s="13"/>
      <c r="E16" s="41" t="s">
        <v>2</v>
      </c>
      <c r="F16" s="36">
        <f>+F15/L15</f>
        <v>0.14634508432158996</v>
      </c>
      <c r="G16" s="42"/>
      <c r="H16" s="36">
        <f>+H15/L15</f>
        <v>0.1212194954033156</v>
      </c>
      <c r="I16" s="42"/>
      <c r="J16" s="36">
        <f>+J15/L15</f>
        <v>0.73243542027509456</v>
      </c>
      <c r="K16" s="42"/>
      <c r="L16" s="36">
        <f>+J16+H16+F16</f>
        <v>1</v>
      </c>
      <c r="M16" s="36"/>
      <c r="N16" s="165">
        <f>L15/N15*100</f>
        <v>21.612742466094129</v>
      </c>
      <c r="O16" s="166"/>
      <c r="P16" s="18"/>
      <c r="R16" s="73"/>
      <c r="S16" s="10" t="s">
        <v>7</v>
      </c>
      <c r="T16" s="143">
        <v>566.0440000000001</v>
      </c>
    </row>
    <row r="17" spans="2:23" x14ac:dyDescent="0.25">
      <c r="B17" s="13"/>
      <c r="E17" s="171" t="s">
        <v>15</v>
      </c>
      <c r="F17" s="171"/>
      <c r="G17" s="171"/>
      <c r="H17" s="171"/>
      <c r="I17" s="171"/>
      <c r="J17" s="171"/>
      <c r="K17" s="171"/>
      <c r="L17" s="171"/>
      <c r="M17" s="171"/>
      <c r="P17" s="18"/>
      <c r="R17" s="73"/>
      <c r="S17" s="10" t="s">
        <v>8</v>
      </c>
      <c r="T17" s="143">
        <v>26243.373370242847</v>
      </c>
    </row>
    <row r="18" spans="2:23" x14ac:dyDescent="0.25">
      <c r="B18" s="13"/>
      <c r="C18" s="27"/>
      <c r="D18" s="27"/>
      <c r="E18" s="27"/>
      <c r="P18" s="18"/>
      <c r="R18" s="73"/>
    </row>
    <row r="19" spans="2:23" x14ac:dyDescent="0.25">
      <c r="B19" s="13"/>
      <c r="C19" s="27"/>
      <c r="D19" s="27"/>
      <c r="P19" s="18"/>
      <c r="R19" s="73"/>
    </row>
    <row r="20" spans="2:23" x14ac:dyDescent="0.25">
      <c r="B20" s="13"/>
      <c r="F20" s="174" t="s">
        <v>157</v>
      </c>
      <c r="G20" s="174"/>
      <c r="H20" s="174"/>
      <c r="I20" s="174"/>
      <c r="J20" s="174"/>
      <c r="K20" s="174"/>
      <c r="L20" s="174"/>
      <c r="P20" s="18"/>
      <c r="R20" s="73"/>
    </row>
    <row r="21" spans="2:23" ht="24" x14ac:dyDescent="0.25">
      <c r="B21" s="13"/>
      <c r="F21" s="63" t="s">
        <v>9</v>
      </c>
      <c r="G21" s="64" t="s">
        <v>7</v>
      </c>
      <c r="H21" s="65" t="s">
        <v>10</v>
      </c>
      <c r="I21" s="66" t="s">
        <v>8</v>
      </c>
      <c r="J21" s="65" t="s">
        <v>10</v>
      </c>
      <c r="K21" s="67" t="s">
        <v>1</v>
      </c>
      <c r="L21" s="65" t="s">
        <v>10</v>
      </c>
      <c r="P21" s="18"/>
      <c r="R21" s="73"/>
    </row>
    <row r="22" spans="2:23" x14ac:dyDescent="0.25">
      <c r="B22" s="13"/>
      <c r="F22" s="28" t="s">
        <v>5</v>
      </c>
      <c r="G22" s="53">
        <f>+Cajamarca!G22+'La Libertad'!G22+Lambayeque!G22+Piura!G22+Tumbes!G22</f>
        <v>4597.7129999299996</v>
      </c>
      <c r="H22" s="49">
        <f>+G22/G25</f>
        <v>0.79937468237059395</v>
      </c>
      <c r="I22" s="53">
        <f>+Cajamarca!I22+'La Libertad'!I22+Lambayeque!I22+Piura!I22+Tumbes!I22</f>
        <v>746.16000000000008</v>
      </c>
      <c r="J22" s="49">
        <f>+I22/I25</f>
        <v>2.4254382365059078E-2</v>
      </c>
      <c r="K22" s="53">
        <f>+I22+G22</f>
        <v>5343.8729999299994</v>
      </c>
      <c r="L22" s="49">
        <f>+K22/K25</f>
        <v>0.14634508432158991</v>
      </c>
      <c r="P22" s="18"/>
      <c r="R22" s="73"/>
    </row>
    <row r="23" spans="2:23" x14ac:dyDescent="0.25">
      <c r="B23" s="13"/>
      <c r="F23" s="28" t="s">
        <v>153</v>
      </c>
      <c r="G23" s="53">
        <f>+Cajamarca!G23+'La Libertad'!G23+Lambayeque!G23+Piura!G23+Tumbes!G23</f>
        <v>587.43099999999993</v>
      </c>
      <c r="H23" s="49">
        <f>+G23/G25</f>
        <v>0.10213283627029127</v>
      </c>
      <c r="I23" s="53">
        <f>+Cajamarca!I23+'La Libertad'!I23+Lambayeque!I23+Piura!I23+Tumbes!I23</f>
        <v>3838.9670000000001</v>
      </c>
      <c r="J23" s="49">
        <f>+I23/I25</f>
        <v>0.12478794562137309</v>
      </c>
      <c r="K23" s="53">
        <f t="shared" ref="K23:K24" si="1">+I23+G23</f>
        <v>4426.3980000000001</v>
      </c>
      <c r="L23" s="49">
        <f>+K23/K25</f>
        <v>0.1212194954033156</v>
      </c>
      <c r="P23" s="18"/>
      <c r="R23" s="73"/>
    </row>
    <row r="24" spans="2:23" x14ac:dyDescent="0.25">
      <c r="B24" s="13"/>
      <c r="F24" s="28" t="s">
        <v>6</v>
      </c>
      <c r="G24" s="53">
        <f>+Cajamarca!G24+'La Libertad'!G24+Lambayeque!G24+Piura!G24+Tumbes!G24</f>
        <v>566.49300000000005</v>
      </c>
      <c r="H24" s="49">
        <f>+G24/G25</f>
        <v>9.8492481359114731E-2</v>
      </c>
      <c r="I24" s="53">
        <f>+Cajamarca!I24+'La Libertad'!I24+Lambayeque!I24+Piura!I24+Tumbes!I24</f>
        <v>26178.797999999999</v>
      </c>
      <c r="J24" s="49">
        <f>+I24/I25</f>
        <v>0.85095767201356787</v>
      </c>
      <c r="K24" s="53">
        <f t="shared" si="1"/>
        <v>26745.290999999997</v>
      </c>
      <c r="L24" s="49">
        <f>+K24/K25</f>
        <v>0.73243542027509456</v>
      </c>
      <c r="P24" s="18"/>
      <c r="R24" s="73"/>
      <c r="S24" s="142"/>
      <c r="T24" s="142"/>
      <c r="U24" s="73"/>
      <c r="V24" s="73"/>
      <c r="W24" s="73"/>
    </row>
    <row r="25" spans="2:23" x14ac:dyDescent="0.25">
      <c r="B25" s="13"/>
      <c r="F25" s="44" t="s">
        <v>1</v>
      </c>
      <c r="G25" s="68">
        <f t="shared" ref="G25:L25" si="2">SUM(G22:G24)</f>
        <v>5751.6369999299995</v>
      </c>
      <c r="H25" s="69">
        <f t="shared" si="2"/>
        <v>0.99999999999999989</v>
      </c>
      <c r="I25" s="68">
        <f t="shared" si="2"/>
        <v>30763.924999999999</v>
      </c>
      <c r="J25" s="69">
        <f t="shared" si="2"/>
        <v>1</v>
      </c>
      <c r="K25" s="68">
        <f>+I25+G25</f>
        <v>36515.561999929996</v>
      </c>
      <c r="L25" s="69">
        <f t="shared" si="2"/>
        <v>1</v>
      </c>
      <c r="P25" s="18"/>
      <c r="R25" s="73"/>
      <c r="S25" s="73"/>
      <c r="T25" s="73"/>
      <c r="U25" s="73"/>
      <c r="V25" s="73"/>
      <c r="W25" s="73"/>
    </row>
    <row r="26" spans="2:23" x14ac:dyDescent="0.25">
      <c r="B26" s="13"/>
      <c r="F26" s="171" t="s">
        <v>11</v>
      </c>
      <c r="G26" s="171"/>
      <c r="H26" s="171"/>
      <c r="I26" s="171"/>
      <c r="J26" s="171"/>
      <c r="K26" s="171"/>
      <c r="L26" s="171"/>
      <c r="P26" s="18"/>
      <c r="R26" s="73"/>
      <c r="S26" s="73"/>
      <c r="T26" s="73"/>
      <c r="U26" s="73"/>
      <c r="V26" s="73"/>
      <c r="W26" s="73"/>
    </row>
    <row r="27" spans="2:23" x14ac:dyDescent="0.25">
      <c r="B27" s="13"/>
      <c r="F27" s="27"/>
      <c r="G27" s="27"/>
      <c r="H27" s="27"/>
      <c r="I27" s="27">
        <f>I25/K25*100</f>
        <v>84.248806029766101</v>
      </c>
      <c r="J27" s="27"/>
      <c r="K27" s="27"/>
      <c r="L27" s="27"/>
      <c r="P27" s="18"/>
    </row>
    <row r="28" spans="2:23" x14ac:dyDescent="0.25">
      <c r="B28" s="13"/>
      <c r="F28" s="27"/>
      <c r="G28" s="27"/>
      <c r="H28" s="27"/>
      <c r="I28" s="27"/>
      <c r="J28" s="27"/>
      <c r="K28" s="27"/>
      <c r="L28" s="27"/>
      <c r="P28" s="18"/>
    </row>
    <row r="29" spans="2:23" x14ac:dyDescent="0.25">
      <c r="B29" s="13"/>
      <c r="C29" s="174" t="s">
        <v>152</v>
      </c>
      <c r="D29" s="174"/>
      <c r="E29" s="174"/>
      <c r="F29" s="174"/>
      <c r="G29" s="174"/>
      <c r="H29" s="174"/>
      <c r="I29" s="174"/>
      <c r="J29" s="3"/>
      <c r="K29" s="3"/>
      <c r="L29" s="174" t="s">
        <v>174</v>
      </c>
      <c r="M29" s="174"/>
      <c r="N29" s="174"/>
      <c r="O29" s="174"/>
      <c r="P29" s="18"/>
      <c r="S29" s="73"/>
    </row>
    <row r="30" spans="2:23" x14ac:dyDescent="0.25">
      <c r="B30" s="13"/>
      <c r="C30" s="181" t="s">
        <v>73</v>
      </c>
      <c r="D30" s="177" t="s">
        <v>46</v>
      </c>
      <c r="E30" s="178"/>
      <c r="F30" s="177" t="s">
        <v>7</v>
      </c>
      <c r="G30" s="178"/>
      <c r="H30" s="177" t="s">
        <v>47</v>
      </c>
      <c r="I30" s="178"/>
      <c r="J30" s="3"/>
      <c r="K30" s="3"/>
      <c r="L30" s="181" t="s">
        <v>73</v>
      </c>
      <c r="M30" s="184" t="s">
        <v>50</v>
      </c>
      <c r="N30" s="184"/>
      <c r="O30" s="184"/>
      <c r="P30" s="18"/>
      <c r="S30" s="73"/>
    </row>
    <row r="31" spans="2:23" x14ac:dyDescent="0.25">
      <c r="B31" s="13"/>
      <c r="C31" s="182"/>
      <c r="D31" s="55">
        <v>2012</v>
      </c>
      <c r="E31" s="31">
        <v>2019</v>
      </c>
      <c r="F31" s="55">
        <v>2012</v>
      </c>
      <c r="G31" s="31">
        <v>2019</v>
      </c>
      <c r="H31" s="55">
        <v>2012</v>
      </c>
      <c r="I31" s="31">
        <v>2019</v>
      </c>
      <c r="J31" s="3"/>
      <c r="K31" s="3"/>
      <c r="L31" s="182"/>
      <c r="M31" s="31" t="s">
        <v>48</v>
      </c>
      <c r="N31" s="31" t="s">
        <v>147</v>
      </c>
      <c r="O31" s="31" t="s">
        <v>49</v>
      </c>
      <c r="P31" s="18"/>
      <c r="S31" s="73"/>
      <c r="U31" s="10" t="s">
        <v>52</v>
      </c>
      <c r="V31" s="10" t="s">
        <v>45</v>
      </c>
      <c r="W31" s="10" t="s">
        <v>53</v>
      </c>
    </row>
    <row r="32" spans="2:23" x14ac:dyDescent="0.25">
      <c r="B32" s="13"/>
      <c r="C32" s="28" t="s">
        <v>68</v>
      </c>
      <c r="D32" s="56">
        <v>594.09</v>
      </c>
      <c r="E32" s="139">
        <v>888.77800000000002</v>
      </c>
      <c r="F32" s="56">
        <v>31.85</v>
      </c>
      <c r="G32" s="149">
        <v>31.779</v>
      </c>
      <c r="H32" s="57">
        <f>+F32/D32</f>
        <v>5.3611405679274186E-2</v>
      </c>
      <c r="I32" s="54">
        <f>+G32/E32</f>
        <v>3.5755835540483671E-2</v>
      </c>
      <c r="J32" s="3"/>
      <c r="K32" s="3"/>
      <c r="L32" s="28" t="s">
        <v>68</v>
      </c>
      <c r="M32" s="150">
        <v>0.86353813685408709</v>
      </c>
      <c r="N32" s="150">
        <v>3.5755835540483671E-2</v>
      </c>
      <c r="O32" s="150">
        <v>3.3358788364893708E-3</v>
      </c>
      <c r="P32" s="18"/>
      <c r="S32" s="73"/>
      <c r="T32" s="10" t="s">
        <v>68</v>
      </c>
      <c r="U32" s="150">
        <v>0.86353813685408709</v>
      </c>
      <c r="V32" s="150">
        <v>3.5755835540483671E-2</v>
      </c>
      <c r="W32" s="150">
        <v>3.3358788364893708E-3</v>
      </c>
    </row>
    <row r="33" spans="2:23" x14ac:dyDescent="0.25">
      <c r="B33" s="13"/>
      <c r="C33" s="28" t="s">
        <v>69</v>
      </c>
      <c r="D33" s="56">
        <v>1740.88</v>
      </c>
      <c r="E33" s="139">
        <v>1941.1710000000005</v>
      </c>
      <c r="F33" s="56">
        <v>108.99</v>
      </c>
      <c r="G33" s="149">
        <v>106.39700000000001</v>
      </c>
      <c r="H33" s="57">
        <f t="shared" ref="H33:I36" si="3">+F33/D33</f>
        <v>6.2606268094297132E-2</v>
      </c>
      <c r="I33" s="54">
        <f t="shared" si="3"/>
        <v>5.4810730224179108E-2</v>
      </c>
      <c r="J33" s="3"/>
      <c r="K33" s="3"/>
      <c r="L33" s="28" t="s">
        <v>69</v>
      </c>
      <c r="M33" s="150">
        <v>0.73143774647172943</v>
      </c>
      <c r="N33" s="150">
        <v>5.4810730224179108E-2</v>
      </c>
      <c r="O33" s="150">
        <v>2.7815309486369878E-2</v>
      </c>
      <c r="P33" s="18"/>
      <c r="S33" s="73"/>
      <c r="T33" s="10" t="s">
        <v>69</v>
      </c>
      <c r="U33" s="150">
        <v>0.73143774647172943</v>
      </c>
      <c r="V33" s="150">
        <v>5.4810730224179108E-2</v>
      </c>
      <c r="W33" s="150">
        <v>2.7815309486369878E-2</v>
      </c>
    </row>
    <row r="34" spans="2:23" x14ac:dyDescent="0.25">
      <c r="B34" s="13"/>
      <c r="C34" s="28" t="s">
        <v>70</v>
      </c>
      <c r="D34" s="56">
        <v>523.95000000000005</v>
      </c>
      <c r="E34" s="139">
        <v>674.46299999999997</v>
      </c>
      <c r="F34" s="56">
        <v>212.04</v>
      </c>
      <c r="G34" s="149">
        <v>208.613</v>
      </c>
      <c r="H34" s="57">
        <f t="shared" si="3"/>
        <v>0.40469510449470364</v>
      </c>
      <c r="I34" s="54">
        <f t="shared" si="3"/>
        <v>0.30930236350993312</v>
      </c>
      <c r="J34" s="3"/>
      <c r="K34" s="3"/>
      <c r="L34" s="28" t="s">
        <v>70</v>
      </c>
      <c r="M34" s="150">
        <v>0.96113838852657185</v>
      </c>
      <c r="N34" s="150">
        <v>0.30930236350993312</v>
      </c>
      <c r="O34" s="150">
        <v>1.3395863571274017E-2</v>
      </c>
      <c r="P34" s="18"/>
      <c r="S34" s="73"/>
      <c r="T34" s="10" t="s">
        <v>70</v>
      </c>
      <c r="U34" s="150">
        <v>0.96113838852657185</v>
      </c>
      <c r="V34" s="150">
        <v>0.30930236350993312</v>
      </c>
      <c r="W34" s="150">
        <v>1.3395863571274017E-2</v>
      </c>
    </row>
    <row r="35" spans="2:23" x14ac:dyDescent="0.25">
      <c r="B35" s="13"/>
      <c r="C35" s="28" t="s">
        <v>71</v>
      </c>
      <c r="D35" s="56">
        <v>844.37999999999988</v>
      </c>
      <c r="E35" s="139">
        <v>634.48800000000006</v>
      </c>
      <c r="F35" s="56">
        <v>244.66</v>
      </c>
      <c r="G35" s="149">
        <v>168.90600000000001</v>
      </c>
      <c r="H35" s="57">
        <f t="shared" si="3"/>
        <v>0.28975105994931194</v>
      </c>
      <c r="I35" s="54">
        <f t="shared" si="3"/>
        <v>0.26620834436585089</v>
      </c>
      <c r="J35" s="3"/>
      <c r="K35" s="3"/>
      <c r="L35" s="28" t="s">
        <v>71</v>
      </c>
      <c r="M35" s="150">
        <v>0.91258954524333546</v>
      </c>
      <c r="N35" s="150">
        <v>0.26620834436585089</v>
      </c>
      <c r="O35" s="150">
        <v>5.1373275082276411E-2</v>
      </c>
      <c r="P35" s="18"/>
      <c r="S35" s="73"/>
      <c r="T35" s="10" t="s">
        <v>71</v>
      </c>
      <c r="U35" s="150">
        <v>0.91258954524333546</v>
      </c>
      <c r="V35" s="150">
        <v>0.26620834436585089</v>
      </c>
      <c r="W35" s="150">
        <v>5.1373275082276411E-2</v>
      </c>
    </row>
    <row r="36" spans="2:23" x14ac:dyDescent="0.25">
      <c r="B36" s="13"/>
      <c r="C36" s="28" t="s">
        <v>72</v>
      </c>
      <c r="D36" s="56">
        <v>277.89</v>
      </c>
      <c r="E36" s="139">
        <v>287.49799999999999</v>
      </c>
      <c r="F36" s="56">
        <v>74.03</v>
      </c>
      <c r="G36" s="149">
        <v>71.736000000000004</v>
      </c>
      <c r="H36" s="57">
        <f t="shared" si="3"/>
        <v>0.26640037424880347</v>
      </c>
      <c r="I36" s="54">
        <f t="shared" si="3"/>
        <v>0.24951825751831319</v>
      </c>
      <c r="J36" s="3"/>
      <c r="K36" s="3"/>
      <c r="L36" s="28" t="s">
        <v>72</v>
      </c>
      <c r="M36" s="150">
        <v>1</v>
      </c>
      <c r="N36" s="150">
        <v>0.24951825751831319</v>
      </c>
      <c r="O36" s="150">
        <v>1.6445657940890816E-2</v>
      </c>
      <c r="P36" s="18"/>
      <c r="S36" s="73"/>
      <c r="T36" s="10" t="s">
        <v>72</v>
      </c>
      <c r="U36" s="150">
        <v>1</v>
      </c>
      <c r="V36" s="150">
        <v>0.24951825751831319</v>
      </c>
      <c r="W36" s="150">
        <v>1.6445657940890816E-2</v>
      </c>
    </row>
    <row r="37" spans="2:23" x14ac:dyDescent="0.25">
      <c r="B37" s="13"/>
      <c r="C37" s="58" t="s">
        <v>1</v>
      </c>
      <c r="D37" s="59">
        <f>SUM(D32:D36)</f>
        <v>3981.19</v>
      </c>
      <c r="E37" s="60">
        <f>SUM(E32:E36)</f>
        <v>4426.3980000000001</v>
      </c>
      <c r="F37" s="59">
        <f>SUM(F32:F36)</f>
        <v>671.56999999999994</v>
      </c>
      <c r="G37" s="60">
        <f>SUM(G32:G36)</f>
        <v>587.43099999999993</v>
      </c>
      <c r="H37" s="61">
        <f t="shared" ref="H37" si="4">+F37/D37</f>
        <v>0.16868574471452003</v>
      </c>
      <c r="I37" s="62">
        <f t="shared" ref="I37" si="5">+G37/E37</f>
        <v>0.13271084073325531</v>
      </c>
      <c r="J37" s="122">
        <f>+G37-F37</f>
        <v>-84.13900000000001</v>
      </c>
      <c r="K37" s="3"/>
      <c r="L37" s="58" t="s">
        <v>1</v>
      </c>
      <c r="M37" s="151">
        <v>0.86037093321458513</v>
      </c>
      <c r="N37" s="151">
        <v>0.13271084073325531</v>
      </c>
      <c r="O37" s="151">
        <v>2.1181037065552948E-2</v>
      </c>
      <c r="P37" s="18"/>
    </row>
    <row r="38" spans="2:23" x14ac:dyDescent="0.25">
      <c r="B38" s="13"/>
      <c r="C38" s="171" t="s">
        <v>11</v>
      </c>
      <c r="D38" s="171"/>
      <c r="E38" s="171"/>
      <c r="F38" s="171"/>
      <c r="G38" s="171"/>
      <c r="H38" s="171"/>
      <c r="I38" s="171"/>
      <c r="J38" s="3"/>
      <c r="K38" s="3"/>
      <c r="L38" s="185" t="s">
        <v>51</v>
      </c>
      <c r="M38" s="185"/>
      <c r="N38" s="185"/>
      <c r="O38" s="185"/>
      <c r="P38" s="18"/>
    </row>
    <row r="39" spans="2:23" x14ac:dyDescent="0.25">
      <c r="B39" s="13"/>
      <c r="C39" s="27"/>
      <c r="D39" s="27"/>
      <c r="E39" s="122">
        <f>+E37-D37</f>
        <v>445.20800000000008</v>
      </c>
      <c r="F39" s="27"/>
      <c r="G39" s="27"/>
      <c r="H39" s="27"/>
      <c r="I39" s="27"/>
      <c r="J39" s="3"/>
      <c r="K39" s="3"/>
      <c r="L39" s="72"/>
      <c r="M39" s="72"/>
      <c r="N39" s="72"/>
      <c r="O39" s="72"/>
      <c r="P39" s="18"/>
    </row>
    <row r="40" spans="2:23" x14ac:dyDescent="0.25">
      <c r="B40" s="7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8"/>
    </row>
    <row r="41" spans="2:23" x14ac:dyDescent="0.25">
      <c r="B41" s="13"/>
      <c r="K41" s="3"/>
      <c r="L41" s="77"/>
      <c r="M41" s="77"/>
      <c r="N41" s="77"/>
      <c r="O41" s="77"/>
      <c r="P41" s="14"/>
    </row>
    <row r="42" spans="2:23" x14ac:dyDescent="0.25">
      <c r="B42" s="13"/>
      <c r="C42" s="174" t="s">
        <v>74</v>
      </c>
      <c r="D42" s="174"/>
      <c r="E42" s="174"/>
      <c r="F42" s="174"/>
      <c r="G42" s="174"/>
      <c r="H42" s="174"/>
      <c r="I42" s="174"/>
      <c r="J42" s="174" t="s">
        <v>175</v>
      </c>
      <c r="K42" s="174"/>
      <c r="L42" s="174"/>
      <c r="M42" s="174"/>
      <c r="N42" s="174"/>
      <c r="O42" s="174"/>
      <c r="P42" s="174"/>
    </row>
    <row r="43" spans="2:23" x14ac:dyDescent="0.25">
      <c r="B43" s="13"/>
      <c r="C43" s="181" t="s">
        <v>73</v>
      </c>
      <c r="D43" s="177" t="s">
        <v>46</v>
      </c>
      <c r="E43" s="178"/>
      <c r="F43" s="177" t="s">
        <v>7</v>
      </c>
      <c r="G43" s="178"/>
      <c r="H43" s="177" t="s">
        <v>47</v>
      </c>
      <c r="I43" s="183"/>
      <c r="J43" s="175" t="s">
        <v>73</v>
      </c>
      <c r="K43" s="177" t="s">
        <v>46</v>
      </c>
      <c r="L43" s="178"/>
      <c r="M43" s="177" t="s">
        <v>7</v>
      </c>
      <c r="N43" s="178"/>
      <c r="O43" s="177" t="s">
        <v>47</v>
      </c>
      <c r="P43" s="178"/>
    </row>
    <row r="44" spans="2:23" x14ac:dyDescent="0.25">
      <c r="B44" s="13"/>
      <c r="C44" s="182"/>
      <c r="D44" s="55">
        <v>2012</v>
      </c>
      <c r="E44" s="76">
        <v>2019</v>
      </c>
      <c r="F44" s="55">
        <v>2012</v>
      </c>
      <c r="G44" s="76">
        <v>2019</v>
      </c>
      <c r="H44" s="55">
        <v>2012</v>
      </c>
      <c r="I44" s="144">
        <v>2019</v>
      </c>
      <c r="J44" s="176"/>
      <c r="K44" s="55">
        <v>2012</v>
      </c>
      <c r="L44" s="138">
        <v>2019</v>
      </c>
      <c r="M44" s="55">
        <v>2012</v>
      </c>
      <c r="N44" s="138">
        <v>2019</v>
      </c>
      <c r="O44" s="55">
        <v>2012</v>
      </c>
      <c r="P44" s="138">
        <v>2019</v>
      </c>
      <c r="S44" s="152"/>
      <c r="T44" s="152"/>
      <c r="U44" s="152"/>
      <c r="V44" s="152"/>
      <c r="W44" s="152"/>
    </row>
    <row r="45" spans="2:23" x14ac:dyDescent="0.25">
      <c r="B45" s="13"/>
      <c r="C45" s="28" t="s">
        <v>68</v>
      </c>
      <c r="D45" s="56">
        <v>1738.6399999999999</v>
      </c>
      <c r="E45" s="139">
        <v>1739.94399993</v>
      </c>
      <c r="F45" s="56">
        <v>941.67</v>
      </c>
      <c r="G45" s="139">
        <v>1502.5079999300001</v>
      </c>
      <c r="H45" s="57">
        <f>+F45/D45</f>
        <v>0.54161298486173104</v>
      </c>
      <c r="I45" s="145">
        <f>+G45/E45</f>
        <v>0.86353813685408709</v>
      </c>
      <c r="J45" s="147" t="s">
        <v>68</v>
      </c>
      <c r="K45" s="56">
        <f t="shared" ref="K45:K49" si="6">SUM(L45:M45)</f>
        <v>12036.638000000014</v>
      </c>
      <c r="L45" s="139">
        <v>12023.818000000014</v>
      </c>
      <c r="M45" s="56">
        <v>12.82</v>
      </c>
      <c r="N45" s="139">
        <v>40.11</v>
      </c>
      <c r="O45" s="57">
        <f>+M45/K45</f>
        <v>1.0650814621159153E-3</v>
      </c>
      <c r="P45" s="54">
        <f>+N45/L45</f>
        <v>3.3358788364893708E-3</v>
      </c>
      <c r="S45" s="152"/>
      <c r="T45" s="152" t="s">
        <v>48</v>
      </c>
      <c r="U45" s="152" t="s">
        <v>147</v>
      </c>
      <c r="V45" s="152" t="s">
        <v>49</v>
      </c>
      <c r="W45" s="152"/>
    </row>
    <row r="46" spans="2:23" x14ac:dyDescent="0.25">
      <c r="B46" s="13"/>
      <c r="C46" s="28" t="s">
        <v>69</v>
      </c>
      <c r="D46" s="56">
        <v>1243.95</v>
      </c>
      <c r="E46" s="139">
        <v>1261.808</v>
      </c>
      <c r="F46" s="56">
        <v>524.37</v>
      </c>
      <c r="G46" s="139">
        <v>922.93399999999997</v>
      </c>
      <c r="H46" s="57">
        <f t="shared" ref="H46:H50" si="7">+F46/D46</f>
        <v>0.42153623537923551</v>
      </c>
      <c r="I46" s="145">
        <f t="shared" ref="I46:I50" si="8">+G46/E46</f>
        <v>0.73143774647172943</v>
      </c>
      <c r="J46" s="147" t="s">
        <v>69</v>
      </c>
      <c r="K46" s="56">
        <f t="shared" si="6"/>
        <v>5767.1100000000024</v>
      </c>
      <c r="L46" s="139">
        <v>5602.6700000000028</v>
      </c>
      <c r="M46" s="56">
        <v>164.44</v>
      </c>
      <c r="N46" s="139">
        <v>155.84</v>
      </c>
      <c r="O46" s="57">
        <f t="shared" ref="O46:O50" si="9">+M46/K46</f>
        <v>2.851341486463756E-2</v>
      </c>
      <c r="P46" s="54">
        <f t="shared" ref="P46:P50" si="10">+N46/L46</f>
        <v>2.7815309486369878E-2</v>
      </c>
      <c r="S46" s="152" t="s">
        <v>7</v>
      </c>
      <c r="T46" s="52">
        <v>4597.7129999300014</v>
      </c>
      <c r="U46" s="153">
        <v>587.43099999999993</v>
      </c>
      <c r="V46" s="153">
        <v>566.0440000000001</v>
      </c>
      <c r="W46" s="152"/>
    </row>
    <row r="47" spans="2:23" x14ac:dyDescent="0.25">
      <c r="B47" s="78"/>
      <c r="C47" s="28" t="s">
        <v>70</v>
      </c>
      <c r="D47" s="56">
        <v>467.63</v>
      </c>
      <c r="E47" s="139">
        <v>469.04900000000004</v>
      </c>
      <c r="F47" s="56">
        <v>410.48</v>
      </c>
      <c r="G47" s="139">
        <v>450.82100000000003</v>
      </c>
      <c r="H47" s="57">
        <f t="shared" si="7"/>
        <v>0.8777879947821996</v>
      </c>
      <c r="I47" s="145">
        <f t="shared" si="8"/>
        <v>0.96113838852657185</v>
      </c>
      <c r="J47" s="147" t="s">
        <v>70</v>
      </c>
      <c r="K47" s="56">
        <f t="shared" si="6"/>
        <v>2084.1550000000002</v>
      </c>
      <c r="L47" s="139">
        <v>2056.605</v>
      </c>
      <c r="M47" s="56">
        <v>27.55</v>
      </c>
      <c r="N47" s="139">
        <v>27.55</v>
      </c>
      <c r="O47" s="57">
        <f t="shared" si="9"/>
        <v>1.3218786510600218E-2</v>
      </c>
      <c r="P47" s="54">
        <f t="shared" si="10"/>
        <v>1.3395863571274017E-2</v>
      </c>
      <c r="S47" s="152" t="s">
        <v>8</v>
      </c>
      <c r="T47" s="52">
        <v>746.16000000000008</v>
      </c>
      <c r="U47" s="153">
        <v>3838.9670000000001</v>
      </c>
      <c r="V47" s="153">
        <v>26243.373370242847</v>
      </c>
      <c r="W47" s="152"/>
    </row>
    <row r="48" spans="2:23" x14ac:dyDescent="0.25">
      <c r="B48" s="13"/>
      <c r="C48" s="28" t="s">
        <v>71</v>
      </c>
      <c r="D48" s="56">
        <v>1374.29</v>
      </c>
      <c r="E48" s="139">
        <v>1734.5980000000011</v>
      </c>
      <c r="F48" s="56">
        <v>936.03</v>
      </c>
      <c r="G48" s="139">
        <v>1582.9760000000001</v>
      </c>
      <c r="H48" s="57">
        <f t="shared" si="7"/>
        <v>0.68110078658798356</v>
      </c>
      <c r="I48" s="145">
        <f t="shared" si="8"/>
        <v>0.91258954524333546</v>
      </c>
      <c r="J48" s="147" t="s">
        <v>71</v>
      </c>
      <c r="K48" s="56">
        <f t="shared" si="6"/>
        <v>6680.415</v>
      </c>
      <c r="L48" s="139">
        <v>6494.875</v>
      </c>
      <c r="M48" s="56">
        <v>185.54</v>
      </c>
      <c r="N48" s="139">
        <v>333.66300000000001</v>
      </c>
      <c r="O48" s="57">
        <f t="shared" si="9"/>
        <v>2.7773723638426652E-2</v>
      </c>
      <c r="P48" s="54">
        <f t="shared" si="10"/>
        <v>5.1373275082276411E-2</v>
      </c>
      <c r="S48" s="152"/>
      <c r="T48" s="152"/>
      <c r="U48" s="152"/>
      <c r="V48" s="152"/>
      <c r="W48" s="152"/>
    </row>
    <row r="49" spans="2:23" x14ac:dyDescent="0.25">
      <c r="B49" s="13"/>
      <c r="C49" s="28" t="s">
        <v>72</v>
      </c>
      <c r="D49" s="56">
        <v>138.15</v>
      </c>
      <c r="E49" s="139">
        <v>138.47399999999999</v>
      </c>
      <c r="F49" s="56">
        <v>138.15</v>
      </c>
      <c r="G49" s="139">
        <v>138.47399999999999</v>
      </c>
      <c r="H49" s="57">
        <f t="shared" si="7"/>
        <v>1</v>
      </c>
      <c r="I49" s="145">
        <f t="shared" si="8"/>
        <v>1</v>
      </c>
      <c r="J49" s="147" t="s">
        <v>72</v>
      </c>
      <c r="K49" s="56">
        <f t="shared" si="6"/>
        <v>573.27300000000002</v>
      </c>
      <c r="L49" s="139">
        <v>567.32299999999998</v>
      </c>
      <c r="M49" s="56">
        <v>5.95</v>
      </c>
      <c r="N49" s="139">
        <v>9.33</v>
      </c>
      <c r="O49" s="57">
        <f t="shared" si="9"/>
        <v>1.0378999185379392E-2</v>
      </c>
      <c r="P49" s="54">
        <f t="shared" si="10"/>
        <v>1.6445657940890816E-2</v>
      </c>
      <c r="S49" s="152"/>
      <c r="T49" s="152"/>
      <c r="U49" s="152"/>
      <c r="V49" s="152"/>
      <c r="W49" s="152"/>
    </row>
    <row r="50" spans="2:23" x14ac:dyDescent="0.25">
      <c r="B50" s="13"/>
      <c r="C50" s="58" t="s">
        <v>1</v>
      </c>
      <c r="D50" s="59">
        <f>SUM(D45:D49)</f>
        <v>4962.66</v>
      </c>
      <c r="E50" s="60">
        <f>SUM(E45:E49)</f>
        <v>5343.8729999300012</v>
      </c>
      <c r="F50" s="59">
        <f>SUM(F45:F49)</f>
        <v>2950.7000000000003</v>
      </c>
      <c r="G50" s="60">
        <f>SUM(G45:G49)</f>
        <v>4597.7129999299996</v>
      </c>
      <c r="H50" s="61">
        <f t="shared" si="7"/>
        <v>0.5945803258736243</v>
      </c>
      <c r="I50" s="146">
        <f t="shared" si="8"/>
        <v>0.86037093321458513</v>
      </c>
      <c r="J50" s="148" t="s">
        <v>1</v>
      </c>
      <c r="K50" s="59">
        <f>SUM(K45:K49)</f>
        <v>27141.591000000015</v>
      </c>
      <c r="L50" s="60">
        <f>SUM(L45:L49)</f>
        <v>26745.291000000016</v>
      </c>
      <c r="M50" s="59">
        <f>SUM(M45:M49)</f>
        <v>396.3</v>
      </c>
      <c r="N50" s="60">
        <f>SUM(N45:N49)</f>
        <v>566.49300000000005</v>
      </c>
      <c r="O50" s="61">
        <f t="shared" si="9"/>
        <v>1.4601207423691552E-2</v>
      </c>
      <c r="P50" s="62">
        <f t="shared" si="10"/>
        <v>2.1181037065552948E-2</v>
      </c>
      <c r="S50" s="73"/>
      <c r="T50" s="73"/>
      <c r="U50" s="73"/>
      <c r="V50" s="73"/>
    </row>
    <row r="51" spans="2:23" x14ac:dyDescent="0.25">
      <c r="B51" s="13"/>
      <c r="C51" s="171" t="s">
        <v>11</v>
      </c>
      <c r="D51" s="171"/>
      <c r="E51" s="171"/>
      <c r="F51" s="171"/>
      <c r="G51" s="171"/>
      <c r="H51" s="171"/>
      <c r="I51" s="171"/>
      <c r="J51" s="171" t="s">
        <v>11</v>
      </c>
      <c r="K51" s="171"/>
      <c r="L51" s="171"/>
      <c r="M51" s="171"/>
      <c r="N51" s="171"/>
      <c r="O51" s="171"/>
      <c r="P51" s="171"/>
    </row>
    <row r="52" spans="2:23" x14ac:dyDescent="0.25">
      <c r="B52" s="13"/>
      <c r="E52" s="122">
        <f>+E50-D50</f>
        <v>381.21299993000139</v>
      </c>
      <c r="P52" s="14"/>
    </row>
    <row r="53" spans="2:23" x14ac:dyDescent="0.25">
      <c r="B53" s="13"/>
      <c r="P53" s="14"/>
    </row>
    <row r="54" spans="2:23" x14ac:dyDescent="0.25">
      <c r="B54" s="13"/>
      <c r="P54" s="14"/>
    </row>
    <row r="55" spans="2:23" x14ac:dyDescent="0.25">
      <c r="B55" s="13"/>
      <c r="P55" s="14"/>
    </row>
    <row r="56" spans="2:23" x14ac:dyDescent="0.25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</row>
    <row r="58" spans="2:23" x14ac:dyDescent="0.25">
      <c r="B58" s="19" t="s">
        <v>179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2:23" x14ac:dyDescent="0.25"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8"/>
    </row>
    <row r="60" spans="2:23" x14ac:dyDescent="0.25">
      <c r="B60" s="13"/>
      <c r="C60" s="12"/>
      <c r="D60" s="12"/>
      <c r="E60" s="12"/>
      <c r="F60" s="179" t="s">
        <v>176</v>
      </c>
      <c r="G60" s="179"/>
      <c r="H60" s="179"/>
      <c r="I60" s="179"/>
      <c r="J60" s="179"/>
      <c r="K60" s="179"/>
      <c r="L60" s="179"/>
      <c r="M60" s="12"/>
      <c r="N60" s="154"/>
      <c r="O60" s="154"/>
      <c r="P60" s="155"/>
    </row>
    <row r="61" spans="2:23" x14ac:dyDescent="0.25">
      <c r="B61" s="13"/>
      <c r="C61" s="12"/>
      <c r="D61" s="12"/>
      <c r="E61" s="12"/>
      <c r="F61" s="180" t="s">
        <v>148</v>
      </c>
      <c r="G61" s="172" t="s">
        <v>7</v>
      </c>
      <c r="H61" s="172"/>
      <c r="I61" s="172" t="s">
        <v>8</v>
      </c>
      <c r="J61" s="172"/>
      <c r="K61" s="172"/>
      <c r="L61" s="180" t="s">
        <v>1</v>
      </c>
      <c r="M61" s="12"/>
      <c r="N61" s="172" t="s">
        <v>8</v>
      </c>
      <c r="O61" s="172"/>
      <c r="P61" s="172"/>
      <c r="S61" s="73"/>
      <c r="T61" s="73"/>
    </row>
    <row r="62" spans="2:23" ht="24" x14ac:dyDescent="0.25">
      <c r="B62" s="13"/>
      <c r="C62" s="12"/>
      <c r="D62" s="12"/>
      <c r="E62" s="12"/>
      <c r="F62" s="180"/>
      <c r="G62" s="123" t="s">
        <v>141</v>
      </c>
      <c r="H62" s="123" t="s">
        <v>142</v>
      </c>
      <c r="I62" s="123" t="s">
        <v>143</v>
      </c>
      <c r="J62" s="123" t="s">
        <v>144</v>
      </c>
      <c r="K62" s="123" t="s">
        <v>145</v>
      </c>
      <c r="L62" s="180"/>
      <c r="M62" s="12"/>
      <c r="N62" s="137" t="s">
        <v>143</v>
      </c>
      <c r="O62" s="137" t="s">
        <v>144</v>
      </c>
      <c r="P62" s="137" t="s">
        <v>145</v>
      </c>
      <c r="S62" s="157"/>
      <c r="T62" s="157"/>
      <c r="U62" s="73"/>
      <c r="V62" s="73"/>
    </row>
    <row r="63" spans="2:23" x14ac:dyDescent="0.25">
      <c r="B63" s="13"/>
      <c r="C63" s="12"/>
      <c r="D63" s="12"/>
      <c r="E63" s="12"/>
      <c r="F63" s="28" t="s">
        <v>63</v>
      </c>
      <c r="G63" s="53">
        <v>1038.27999995</v>
      </c>
      <c r="H63" s="53">
        <v>464.22799997999994</v>
      </c>
      <c r="I63" s="53">
        <v>166.76799999999997</v>
      </c>
      <c r="J63" s="53">
        <v>57.576000000000001</v>
      </c>
      <c r="K63" s="53">
        <v>13.092000000000001</v>
      </c>
      <c r="L63" s="53">
        <f>SUM(G63:K63)</f>
        <v>1739.9439999300002</v>
      </c>
      <c r="M63" s="12"/>
      <c r="N63" s="136">
        <f>+I63/(SUM($I63:$K63))</f>
        <v>0.70237032295018442</v>
      </c>
      <c r="O63" s="134">
        <f t="shared" ref="O63:P68" si="11">+J63/(SUM($I63:$K63))</f>
        <v>0.24249060799541775</v>
      </c>
      <c r="P63" s="134">
        <f t="shared" si="11"/>
        <v>5.5139069054397825E-2</v>
      </c>
      <c r="R63" s="157"/>
      <c r="S63" s="157" t="s">
        <v>7</v>
      </c>
      <c r="T63" s="158">
        <f>+G68+H68</f>
        <v>4597.7129999300014</v>
      </c>
      <c r="U63" s="157"/>
      <c r="V63" s="157"/>
    </row>
    <row r="64" spans="2:23" x14ac:dyDescent="0.25">
      <c r="B64" s="13"/>
      <c r="C64" s="12"/>
      <c r="D64" s="12"/>
      <c r="E64" s="12"/>
      <c r="F64" s="28" t="s">
        <v>64</v>
      </c>
      <c r="G64" s="53">
        <v>635.81600000000026</v>
      </c>
      <c r="H64" s="53">
        <v>287.11799999999988</v>
      </c>
      <c r="I64" s="53">
        <v>266.07899999999989</v>
      </c>
      <c r="J64" s="53">
        <v>5.1679999999999993</v>
      </c>
      <c r="K64" s="53">
        <v>67.626999999999995</v>
      </c>
      <c r="L64" s="53">
        <f t="shared" ref="L64:L67" si="12">SUM(G64:K64)</f>
        <v>1261.808</v>
      </c>
      <c r="M64" s="12"/>
      <c r="N64" s="136">
        <f t="shared" ref="N64:N68" si="13">+I64/(SUM($I64:$K64))</f>
        <v>0.78518564422174608</v>
      </c>
      <c r="O64" s="134">
        <f t="shared" si="11"/>
        <v>1.525050608780845E-2</v>
      </c>
      <c r="P64" s="136">
        <f t="shared" si="11"/>
        <v>0.19956384969044547</v>
      </c>
      <c r="R64" s="157"/>
      <c r="S64" s="157" t="s">
        <v>149</v>
      </c>
      <c r="T64" s="158">
        <f>+I68</f>
        <v>445.57499999999987</v>
      </c>
      <c r="U64" s="157"/>
      <c r="V64" s="157"/>
    </row>
    <row r="65" spans="2:24" x14ac:dyDescent="0.25">
      <c r="B65" s="13"/>
      <c r="C65" s="12"/>
      <c r="D65" s="12"/>
      <c r="E65" s="12"/>
      <c r="F65" s="28" t="s">
        <v>65</v>
      </c>
      <c r="G65" s="53">
        <v>386.202</v>
      </c>
      <c r="H65" s="53">
        <v>64.619</v>
      </c>
      <c r="I65" s="53">
        <v>10.403</v>
      </c>
      <c r="J65" s="53">
        <v>7.8250000000000002</v>
      </c>
      <c r="K65" s="53">
        <v>0</v>
      </c>
      <c r="L65" s="53">
        <f t="shared" si="12"/>
        <v>469.04900000000004</v>
      </c>
      <c r="M65" s="12"/>
      <c r="N65" s="134">
        <f t="shared" si="13"/>
        <v>0.57071538292736446</v>
      </c>
      <c r="O65" s="136">
        <f t="shared" si="11"/>
        <v>0.42928461707263549</v>
      </c>
      <c r="P65" s="134">
        <f t="shared" si="11"/>
        <v>0</v>
      </c>
      <c r="R65" s="157"/>
      <c r="S65" s="157" t="s">
        <v>150</v>
      </c>
      <c r="T65" s="158">
        <f>+J68</f>
        <v>140.32300000000001</v>
      </c>
      <c r="U65" s="157"/>
      <c r="V65" s="157"/>
      <c r="X65" s="3"/>
    </row>
    <row r="66" spans="2:24" x14ac:dyDescent="0.25">
      <c r="B66" s="13"/>
      <c r="C66" s="12"/>
      <c r="D66" s="12"/>
      <c r="E66" s="12"/>
      <c r="F66" s="28" t="s">
        <v>66</v>
      </c>
      <c r="G66" s="53">
        <v>1090.2890000000007</v>
      </c>
      <c r="H66" s="53">
        <v>492.6870000000003</v>
      </c>
      <c r="I66" s="53">
        <v>2.3250000000000002</v>
      </c>
      <c r="J66" s="53">
        <v>69.754000000000005</v>
      </c>
      <c r="K66" s="53">
        <v>79.543000000000006</v>
      </c>
      <c r="L66" s="53">
        <f t="shared" si="12"/>
        <v>1734.5980000000009</v>
      </c>
      <c r="M66" s="12"/>
      <c r="N66" s="134">
        <f t="shared" si="13"/>
        <v>1.5334186331798816E-2</v>
      </c>
      <c r="O66" s="136">
        <f t="shared" si="11"/>
        <v>0.46005197134980413</v>
      </c>
      <c r="P66" s="136">
        <f t="shared" si="11"/>
        <v>0.52461384231839703</v>
      </c>
      <c r="R66" s="157"/>
      <c r="S66" s="157" t="s">
        <v>151</v>
      </c>
      <c r="T66" s="158">
        <f>+K68</f>
        <v>160.262</v>
      </c>
      <c r="U66" s="157"/>
      <c r="V66" s="157"/>
      <c r="X66" s="3"/>
    </row>
    <row r="67" spans="2:24" x14ac:dyDescent="0.25">
      <c r="B67" s="13"/>
      <c r="C67" s="12"/>
      <c r="D67" s="12"/>
      <c r="E67" s="12"/>
      <c r="F67" s="28" t="s">
        <v>67</v>
      </c>
      <c r="G67" s="53">
        <v>138.47399999999999</v>
      </c>
      <c r="H67" s="53">
        <v>0</v>
      </c>
      <c r="I67" s="53">
        <v>0</v>
      </c>
      <c r="J67" s="53">
        <v>0</v>
      </c>
      <c r="K67" s="53">
        <v>0</v>
      </c>
      <c r="L67" s="53">
        <f t="shared" si="12"/>
        <v>138.47399999999999</v>
      </c>
      <c r="M67" s="12"/>
      <c r="N67" s="47">
        <v>0</v>
      </c>
      <c r="O67" s="47">
        <v>0</v>
      </c>
      <c r="P67" s="47">
        <v>0</v>
      </c>
      <c r="R67" s="157"/>
      <c r="S67" s="157"/>
      <c r="T67" s="157"/>
      <c r="U67" s="157"/>
      <c r="V67" s="157"/>
      <c r="X67" s="3"/>
    </row>
    <row r="68" spans="2:24" x14ac:dyDescent="0.25">
      <c r="B68" s="13"/>
      <c r="C68" s="12"/>
      <c r="D68" s="12"/>
      <c r="E68" s="12"/>
      <c r="F68" s="124" t="s">
        <v>146</v>
      </c>
      <c r="G68" s="125">
        <f>SUM(G63:G67)</f>
        <v>3289.0609999500011</v>
      </c>
      <c r="H68" s="125">
        <f t="shared" ref="H68:K68" si="14">SUM(H63:H67)</f>
        <v>1308.65199998</v>
      </c>
      <c r="I68" s="125">
        <f t="shared" si="14"/>
        <v>445.57499999999987</v>
      </c>
      <c r="J68" s="125">
        <f t="shared" si="14"/>
        <v>140.32300000000001</v>
      </c>
      <c r="K68" s="125">
        <f t="shared" si="14"/>
        <v>160.262</v>
      </c>
      <c r="L68" s="125">
        <f>SUM(L63:L67)</f>
        <v>5343.8729999300012</v>
      </c>
      <c r="M68" s="12"/>
      <c r="N68" s="134">
        <f t="shared" si="13"/>
        <v>0.59715744612415567</v>
      </c>
      <c r="O68" s="134">
        <f t="shared" si="11"/>
        <v>0.18806020156534797</v>
      </c>
      <c r="P68" s="134">
        <f t="shared" si="11"/>
        <v>0.21478235231049644</v>
      </c>
      <c r="S68" s="73"/>
      <c r="T68" s="73"/>
      <c r="U68" s="73"/>
      <c r="V68" s="73"/>
      <c r="X68" s="3"/>
    </row>
    <row r="69" spans="2:24" x14ac:dyDescent="0.25">
      <c r="B69" s="13"/>
      <c r="C69" s="12"/>
      <c r="D69" s="12"/>
      <c r="E69" s="12"/>
      <c r="F69" s="171" t="s">
        <v>11</v>
      </c>
      <c r="G69" s="171"/>
      <c r="H69" s="171"/>
      <c r="I69" s="171"/>
      <c r="J69" s="171"/>
      <c r="K69" s="171"/>
      <c r="L69" s="171"/>
      <c r="M69" s="12"/>
      <c r="N69" s="154"/>
      <c r="O69" s="154"/>
      <c r="P69" s="155"/>
      <c r="S69" s="73"/>
      <c r="T69" s="73"/>
      <c r="U69" s="73"/>
      <c r="V69" s="73"/>
      <c r="X69" s="3"/>
    </row>
    <row r="70" spans="2:24" x14ac:dyDescent="0.25"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S70" s="73"/>
      <c r="T70" s="73"/>
      <c r="U70" s="73"/>
      <c r="V70" s="73"/>
      <c r="X70" s="3"/>
    </row>
    <row r="71" spans="2:24" x14ac:dyDescent="0.25">
      <c r="B71" s="13"/>
      <c r="C71" s="12"/>
      <c r="D71" s="12"/>
      <c r="E71" s="12"/>
      <c r="F71" s="179" t="s">
        <v>177</v>
      </c>
      <c r="G71" s="179"/>
      <c r="H71" s="179"/>
      <c r="I71" s="179"/>
      <c r="J71" s="179"/>
      <c r="K71" s="179"/>
      <c r="L71" s="179"/>
      <c r="M71" s="12"/>
      <c r="N71" s="12"/>
      <c r="O71" s="12"/>
      <c r="P71" s="14"/>
      <c r="S71" s="73"/>
      <c r="T71" s="73"/>
      <c r="U71" s="73"/>
      <c r="V71" s="73"/>
      <c r="X71" s="3"/>
    </row>
    <row r="72" spans="2:24" x14ac:dyDescent="0.25">
      <c r="B72" s="13"/>
      <c r="C72" s="12"/>
      <c r="D72" s="12"/>
      <c r="E72" s="12"/>
      <c r="F72" s="180" t="s">
        <v>148</v>
      </c>
      <c r="G72" s="172" t="s">
        <v>7</v>
      </c>
      <c r="H72" s="172"/>
      <c r="I72" s="172" t="s">
        <v>8</v>
      </c>
      <c r="J72" s="172"/>
      <c r="K72" s="172"/>
      <c r="L72" s="180" t="s">
        <v>1</v>
      </c>
      <c r="M72" s="12"/>
      <c r="N72" s="172" t="s">
        <v>8</v>
      </c>
      <c r="O72" s="172"/>
      <c r="P72" s="172"/>
      <c r="S72" s="73"/>
      <c r="T72" s="73"/>
      <c r="U72" s="73"/>
      <c r="V72" s="73"/>
      <c r="X72" s="3"/>
    </row>
    <row r="73" spans="2:24" ht="24" x14ac:dyDescent="0.25">
      <c r="B73" s="13"/>
      <c r="C73" s="12"/>
      <c r="D73" s="12"/>
      <c r="E73" s="12"/>
      <c r="F73" s="180"/>
      <c r="G73" s="123" t="s">
        <v>141</v>
      </c>
      <c r="H73" s="123" t="s">
        <v>142</v>
      </c>
      <c r="I73" s="123" t="s">
        <v>143</v>
      </c>
      <c r="J73" s="123" t="s">
        <v>144</v>
      </c>
      <c r="K73" s="123" t="s">
        <v>145</v>
      </c>
      <c r="L73" s="180"/>
      <c r="M73" s="12"/>
      <c r="N73" s="133" t="s">
        <v>143</v>
      </c>
      <c r="O73" s="133" t="s">
        <v>144</v>
      </c>
      <c r="P73" s="133" t="s">
        <v>145</v>
      </c>
      <c r="R73" s="73"/>
      <c r="S73" s="73"/>
      <c r="T73" s="73"/>
      <c r="U73" s="73"/>
      <c r="V73" s="73"/>
    </row>
    <row r="74" spans="2:24" x14ac:dyDescent="0.25">
      <c r="B74" s="13"/>
      <c r="C74" s="12"/>
      <c r="D74" s="12"/>
      <c r="E74" s="12"/>
      <c r="F74" s="126" t="s">
        <v>63</v>
      </c>
      <c r="G74" s="53">
        <v>31.778999745845891</v>
      </c>
      <c r="H74" s="53">
        <v>0</v>
      </c>
      <c r="I74" s="53">
        <v>553.62700123339869</v>
      </c>
      <c r="J74" s="53">
        <v>266.3530009984969</v>
      </c>
      <c r="K74" s="53">
        <v>37.01899933814996</v>
      </c>
      <c r="L74" s="53">
        <f>SUM(G74:K74)</f>
        <v>888.7780013158914</v>
      </c>
      <c r="M74" s="12"/>
      <c r="N74" s="136">
        <f>+I74/(SUM($I74:$K74))</f>
        <v>0.64600658836140878</v>
      </c>
      <c r="O74" s="134">
        <f t="shared" ref="O74:P79" si="15">+J74/(SUM($I74:$K74))</f>
        <v>0.31079732941407279</v>
      </c>
      <c r="P74" s="134">
        <f t="shared" si="15"/>
        <v>4.3196082224518519E-2</v>
      </c>
      <c r="R74" s="73"/>
      <c r="S74" s="157" t="s">
        <v>7</v>
      </c>
      <c r="T74" s="158">
        <f>+G79+H79</f>
        <v>587.43100258149173</v>
      </c>
      <c r="U74" s="159">
        <f>+T74/T$78</f>
        <v>0.13271084114037771</v>
      </c>
      <c r="V74" s="73"/>
    </row>
    <row r="75" spans="2:24" x14ac:dyDescent="0.25">
      <c r="B75" s="13"/>
      <c r="C75" s="12"/>
      <c r="D75" s="12"/>
      <c r="E75" s="12"/>
      <c r="F75" s="126" t="s">
        <v>64</v>
      </c>
      <c r="G75" s="53">
        <v>92.016000419855061</v>
      </c>
      <c r="H75" s="53">
        <v>14.380999565124499</v>
      </c>
      <c r="I75" s="53">
        <v>1356.0650028232494</v>
      </c>
      <c r="J75" s="53">
        <v>297.48800164461159</v>
      </c>
      <c r="K75" s="53">
        <v>181.22099746391183</v>
      </c>
      <c r="L75" s="53">
        <f t="shared" ref="L75:L78" si="16">SUM(G75:K75)</f>
        <v>1941.1710019167524</v>
      </c>
      <c r="M75" s="12"/>
      <c r="N75" s="136">
        <f t="shared" ref="N75:N79" si="17">+I75/(SUM($I75:$K75))</f>
        <v>0.73909102777535185</v>
      </c>
      <c r="O75" s="134">
        <f t="shared" si="15"/>
        <v>0.16213877095020768</v>
      </c>
      <c r="P75" s="134">
        <f t="shared" si="15"/>
        <v>9.8770201274440472E-2</v>
      </c>
      <c r="R75" s="73"/>
      <c r="S75" s="157" t="s">
        <v>149</v>
      </c>
      <c r="T75" s="158">
        <f>+I79</f>
        <v>2065.9830076042572</v>
      </c>
      <c r="U75" s="159">
        <f t="shared" ref="U75:U77" si="18">+T75/T$78</f>
        <v>0.4667413560333033</v>
      </c>
      <c r="V75" s="73"/>
    </row>
    <row r="76" spans="2:24" x14ac:dyDescent="0.25">
      <c r="B76" s="13"/>
      <c r="C76" s="12"/>
      <c r="D76" s="12"/>
      <c r="E76" s="12"/>
      <c r="F76" s="126" t="s">
        <v>65</v>
      </c>
      <c r="G76" s="53">
        <v>208.6130014359947</v>
      </c>
      <c r="H76" s="53">
        <v>0</v>
      </c>
      <c r="I76" s="53">
        <v>92.628001965582428</v>
      </c>
      <c r="J76" s="53">
        <v>84.514000192284513</v>
      </c>
      <c r="K76" s="53">
        <v>288.70799711346592</v>
      </c>
      <c r="L76" s="53">
        <f t="shared" si="16"/>
        <v>674.46300070732764</v>
      </c>
      <c r="M76" s="12"/>
      <c r="N76" s="134">
        <f t="shared" si="17"/>
        <v>0.1988365398958207</v>
      </c>
      <c r="O76" s="134">
        <f t="shared" si="15"/>
        <v>0.18141891236337557</v>
      </c>
      <c r="P76" s="136">
        <f t="shared" si="15"/>
        <v>0.61974454774080368</v>
      </c>
      <c r="R76" s="73"/>
      <c r="S76" s="157" t="s">
        <v>150</v>
      </c>
      <c r="T76" s="158">
        <f>+J79</f>
        <v>1065.8430027216673</v>
      </c>
      <c r="U76" s="159">
        <f t="shared" si="18"/>
        <v>0.2407924007980082</v>
      </c>
      <c r="V76" s="73"/>
    </row>
    <row r="77" spans="2:24" x14ac:dyDescent="0.25">
      <c r="B77" s="13"/>
      <c r="C77" s="12"/>
      <c r="D77" s="12"/>
      <c r="E77" s="12"/>
      <c r="F77" s="126" t="s">
        <v>66</v>
      </c>
      <c r="G77" s="53">
        <v>168.90599995292717</v>
      </c>
      <c r="H77" s="53">
        <v>0</v>
      </c>
      <c r="I77" s="53">
        <v>40.756001606583595</v>
      </c>
      <c r="J77" s="53">
        <v>273.18000215291971</v>
      </c>
      <c r="K77" s="53">
        <v>151.64600007236001</v>
      </c>
      <c r="L77" s="53">
        <f t="shared" si="16"/>
        <v>634.48800378479052</v>
      </c>
      <c r="M77" s="12"/>
      <c r="N77" s="134">
        <f t="shared" si="17"/>
        <v>8.7537751182715187E-2</v>
      </c>
      <c r="O77" s="136">
        <f t="shared" si="15"/>
        <v>0.5867494875329714</v>
      </c>
      <c r="P77" s="136">
        <f t="shared" si="15"/>
        <v>0.32571276128431348</v>
      </c>
      <c r="R77" s="73"/>
      <c r="S77" s="157" t="s">
        <v>151</v>
      </c>
      <c r="T77" s="158">
        <f>+K79</f>
        <v>707.14099296554889</v>
      </c>
      <c r="U77" s="159">
        <f t="shared" si="18"/>
        <v>0.15975540202831084</v>
      </c>
      <c r="V77" s="73"/>
    </row>
    <row r="78" spans="2:24" x14ac:dyDescent="0.25">
      <c r="B78" s="13"/>
      <c r="C78" s="12"/>
      <c r="D78" s="12"/>
      <c r="E78" s="12"/>
      <c r="F78" s="126" t="s">
        <v>67</v>
      </c>
      <c r="G78" s="53">
        <v>71.736001461744351</v>
      </c>
      <c r="H78" s="53">
        <v>0</v>
      </c>
      <c r="I78" s="53">
        <v>22.906999975442901</v>
      </c>
      <c r="J78" s="53">
        <v>144.3079977333546</v>
      </c>
      <c r="K78" s="53">
        <v>48.546998977661104</v>
      </c>
      <c r="L78" s="53">
        <f t="shared" si="16"/>
        <v>287.49799814820295</v>
      </c>
      <c r="M78" s="12"/>
      <c r="N78" s="134">
        <f t="shared" si="17"/>
        <v>0.10616790874776216</v>
      </c>
      <c r="O78" s="136">
        <f t="shared" si="15"/>
        <v>0.66882954343002465</v>
      </c>
      <c r="P78" s="134">
        <f t="shared" si="15"/>
        <v>0.22500254782221318</v>
      </c>
      <c r="R78" s="73"/>
      <c r="S78" s="157"/>
      <c r="T78" s="158">
        <f>SUM(T74:T77)</f>
        <v>4426.3980058729649</v>
      </c>
      <c r="U78" s="157"/>
      <c r="V78" s="73"/>
    </row>
    <row r="79" spans="2:24" x14ac:dyDescent="0.25">
      <c r="B79" s="13"/>
      <c r="C79" s="12"/>
      <c r="D79" s="12"/>
      <c r="E79" s="12"/>
      <c r="F79" s="128" t="s">
        <v>146</v>
      </c>
      <c r="G79" s="125">
        <f>SUM(G74:G78)</f>
        <v>573.05000301636721</v>
      </c>
      <c r="H79" s="125">
        <f t="shared" ref="H79:L79" si="19">SUM(H74:H78)</f>
        <v>14.380999565124499</v>
      </c>
      <c r="I79" s="125">
        <f t="shared" si="19"/>
        <v>2065.9830076042572</v>
      </c>
      <c r="J79" s="125">
        <f t="shared" si="19"/>
        <v>1065.8430027216673</v>
      </c>
      <c r="K79" s="125">
        <f>SUM(K74:K78)</f>
        <v>707.14099296554889</v>
      </c>
      <c r="L79" s="125">
        <f t="shared" si="19"/>
        <v>4426.3980058729649</v>
      </c>
      <c r="M79" s="12"/>
      <c r="N79" s="134">
        <f t="shared" si="17"/>
        <v>0.53816117873191249</v>
      </c>
      <c r="O79" s="134">
        <f t="shared" si="15"/>
        <v>0.27763796922657302</v>
      </c>
      <c r="P79" s="134">
        <f t="shared" si="15"/>
        <v>0.18420085204151448</v>
      </c>
      <c r="R79" s="73"/>
      <c r="S79" s="73"/>
      <c r="T79" s="73"/>
      <c r="U79" s="73"/>
      <c r="V79" s="73"/>
    </row>
    <row r="80" spans="2:24" x14ac:dyDescent="0.25">
      <c r="B80" s="13"/>
      <c r="C80" s="12"/>
      <c r="D80" s="12"/>
      <c r="E80" s="12"/>
      <c r="F80" s="171" t="s">
        <v>11</v>
      </c>
      <c r="G80" s="171"/>
      <c r="H80" s="171"/>
      <c r="I80" s="171"/>
      <c r="J80" s="171"/>
      <c r="K80" s="171"/>
      <c r="L80" s="171"/>
      <c r="M80" s="12"/>
      <c r="N80" s="12"/>
      <c r="O80" s="12"/>
      <c r="P80" s="14"/>
      <c r="S80" s="73"/>
      <c r="T80" s="73"/>
      <c r="U80" s="73"/>
      <c r="V80" s="73"/>
    </row>
    <row r="81" spans="2:22" x14ac:dyDescent="0.25"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4"/>
      <c r="S81" s="73"/>
      <c r="T81" s="75"/>
      <c r="U81" s="73"/>
      <c r="V81" s="73"/>
    </row>
    <row r="82" spans="2:22" x14ac:dyDescent="0.25">
      <c r="B82" s="13"/>
      <c r="C82" s="12"/>
      <c r="D82" s="12"/>
      <c r="E82" s="12"/>
      <c r="F82" s="179" t="s">
        <v>178</v>
      </c>
      <c r="G82" s="179"/>
      <c r="H82" s="179"/>
      <c r="I82" s="179"/>
      <c r="J82" s="179"/>
      <c r="K82" s="179"/>
      <c r="L82" s="179"/>
      <c r="M82" s="12"/>
      <c r="N82" s="12"/>
      <c r="O82" s="12"/>
      <c r="P82" s="14"/>
      <c r="S82" s="73"/>
      <c r="T82" s="75"/>
      <c r="U82" s="73"/>
      <c r="V82" s="73"/>
    </row>
    <row r="83" spans="2:22" x14ac:dyDescent="0.25">
      <c r="B83" s="13"/>
      <c r="C83" s="12"/>
      <c r="D83" s="12"/>
      <c r="E83" s="12"/>
      <c r="F83" s="180" t="s">
        <v>148</v>
      </c>
      <c r="G83" s="172" t="s">
        <v>7</v>
      </c>
      <c r="H83" s="172"/>
      <c r="I83" s="172" t="s">
        <v>8</v>
      </c>
      <c r="J83" s="172"/>
      <c r="K83" s="172"/>
      <c r="L83" s="180" t="s">
        <v>1</v>
      </c>
      <c r="M83" s="12"/>
      <c r="N83" s="172" t="s">
        <v>8</v>
      </c>
      <c r="O83" s="172"/>
      <c r="P83" s="172"/>
      <c r="S83" s="73"/>
      <c r="T83" s="75"/>
      <c r="U83" s="73"/>
      <c r="V83" s="73"/>
    </row>
    <row r="84" spans="2:22" ht="24" x14ac:dyDescent="0.25">
      <c r="B84" s="13"/>
      <c r="C84" s="12"/>
      <c r="D84" s="12"/>
      <c r="E84" s="12"/>
      <c r="F84" s="180"/>
      <c r="G84" s="123" t="s">
        <v>141</v>
      </c>
      <c r="H84" s="123" t="s">
        <v>142</v>
      </c>
      <c r="I84" s="123" t="s">
        <v>143</v>
      </c>
      <c r="J84" s="123" t="s">
        <v>144</v>
      </c>
      <c r="K84" s="123" t="s">
        <v>145</v>
      </c>
      <c r="L84" s="180"/>
      <c r="M84" s="12"/>
      <c r="N84" s="133" t="s">
        <v>143</v>
      </c>
      <c r="O84" s="133" t="s">
        <v>144</v>
      </c>
      <c r="P84" s="133" t="s">
        <v>145</v>
      </c>
      <c r="S84" s="73"/>
      <c r="T84" s="75"/>
      <c r="U84" s="73"/>
      <c r="V84" s="73"/>
    </row>
    <row r="85" spans="2:22" x14ac:dyDescent="0.25">
      <c r="B85" s="13"/>
      <c r="C85" s="129"/>
      <c r="D85" s="129"/>
      <c r="E85" s="129"/>
      <c r="F85" s="28" t="s">
        <v>63</v>
      </c>
      <c r="G85" s="53">
        <v>40.109999934211444</v>
      </c>
      <c r="H85" s="127">
        <v>0</v>
      </c>
      <c r="I85" s="53">
        <v>4382.5379977035345</v>
      </c>
      <c r="J85" s="53">
        <v>1795.7690041065216</v>
      </c>
      <c r="K85" s="53">
        <v>5805.4009939013004</v>
      </c>
      <c r="L85" s="53">
        <f>SUM(G85:K85)</f>
        <v>12023.817995645568</v>
      </c>
      <c r="M85" s="12"/>
      <c r="N85" s="136">
        <f>+I85/(SUM($I85:$K85))</f>
        <v>0.36570800951357674</v>
      </c>
      <c r="O85" s="135">
        <f t="shared" ref="O85:O90" si="20">+J85/(SUM($I85:$K85))</f>
        <v>0.14985086458625149</v>
      </c>
      <c r="P85" s="135">
        <f t="shared" ref="P85:P89" si="21">+K85/(SUM($I85:$K85))</f>
        <v>0.48444112590017174</v>
      </c>
      <c r="S85" s="157" t="s">
        <v>7</v>
      </c>
      <c r="T85" s="158">
        <f>+G90+H90</f>
        <v>566.49300208128989</v>
      </c>
      <c r="U85" s="157"/>
      <c r="V85" s="157"/>
    </row>
    <row r="86" spans="2:22" x14ac:dyDescent="0.25">
      <c r="B86" s="13"/>
      <c r="C86" s="129"/>
      <c r="D86" s="129"/>
      <c r="E86" s="129"/>
      <c r="F86" s="28" t="s">
        <v>64</v>
      </c>
      <c r="G86" s="53">
        <v>155.84000098705295</v>
      </c>
      <c r="H86" s="127">
        <v>0</v>
      </c>
      <c r="I86" s="53">
        <v>773.93799996562313</v>
      </c>
      <c r="J86" s="53">
        <v>593.76000078767572</v>
      </c>
      <c r="K86" s="53">
        <v>4079.1320009678652</v>
      </c>
      <c r="L86" s="53">
        <f t="shared" ref="L86:L89" si="22">SUM(G86:K86)</f>
        <v>5602.670002708217</v>
      </c>
      <c r="M86" s="12"/>
      <c r="N86" s="135">
        <f t="shared" ref="N86:N89" si="23">+I86/(SUM($I86:$K86))</f>
        <v>0.14208961904833886</v>
      </c>
      <c r="O86" s="135">
        <f t="shared" si="20"/>
        <v>0.10901019503088058</v>
      </c>
      <c r="P86" s="136">
        <f t="shared" si="21"/>
        <v>0.74890018592078056</v>
      </c>
      <c r="S86" s="157" t="s">
        <v>149</v>
      </c>
      <c r="T86" s="158">
        <f>+I90</f>
        <v>6345.9399984045895</v>
      </c>
      <c r="U86" s="157"/>
      <c r="V86" s="157"/>
    </row>
    <row r="87" spans="2:22" x14ac:dyDescent="0.25">
      <c r="B87" s="13"/>
      <c r="C87" s="129"/>
      <c r="D87" s="129"/>
      <c r="E87" s="129"/>
      <c r="F87" s="28" t="s">
        <v>65</v>
      </c>
      <c r="G87" s="53">
        <v>27.5500003099441</v>
      </c>
      <c r="H87" s="127">
        <v>0</v>
      </c>
      <c r="I87" s="53">
        <v>338.57699614763266</v>
      </c>
      <c r="J87" s="53">
        <v>600.48799926042511</v>
      </c>
      <c r="K87" s="53">
        <v>1089.9900022856889</v>
      </c>
      <c r="L87" s="53">
        <f t="shared" si="22"/>
        <v>2056.6049980036905</v>
      </c>
      <c r="M87" s="12"/>
      <c r="N87" s="136">
        <f t="shared" si="23"/>
        <v>0.1668643760432636</v>
      </c>
      <c r="O87" s="156">
        <f t="shared" si="20"/>
        <v>0.2959446638671443</v>
      </c>
      <c r="P87" s="135">
        <f t="shared" si="21"/>
        <v>0.53719096008959211</v>
      </c>
      <c r="S87" s="157" t="s">
        <v>150</v>
      </c>
      <c r="T87" s="158">
        <f>+J90</f>
        <v>4577.1490069329739</v>
      </c>
      <c r="U87" s="157"/>
      <c r="V87" s="157"/>
    </row>
    <row r="88" spans="2:22" x14ac:dyDescent="0.25">
      <c r="B88" s="13"/>
      <c r="C88" s="129"/>
      <c r="D88" s="129"/>
      <c r="E88" s="129"/>
      <c r="F88" s="28" t="s">
        <v>66</v>
      </c>
      <c r="G88" s="53">
        <v>333.66300105676049</v>
      </c>
      <c r="H88" s="127">
        <v>0</v>
      </c>
      <c r="I88" s="53">
        <v>797.69700496271241</v>
      </c>
      <c r="J88" s="53">
        <v>1429.1710030343386</v>
      </c>
      <c r="K88" s="53">
        <v>3934.3440059507211</v>
      </c>
      <c r="L88" s="53">
        <f t="shared" si="22"/>
        <v>6494.8750150045325</v>
      </c>
      <c r="M88" s="12"/>
      <c r="N88" s="135">
        <f t="shared" si="23"/>
        <v>0.12947079294737518</v>
      </c>
      <c r="O88" s="135">
        <f t="shared" si="20"/>
        <v>0.23196263978564227</v>
      </c>
      <c r="P88" s="136">
        <f t="shared" si="21"/>
        <v>0.63856656726698258</v>
      </c>
      <c r="S88" s="157" t="s">
        <v>151</v>
      </c>
      <c r="T88" s="158">
        <f>+K90</f>
        <v>15255.709001753474</v>
      </c>
      <c r="U88" s="157"/>
      <c r="V88" s="157"/>
    </row>
    <row r="89" spans="2:22" x14ac:dyDescent="0.25">
      <c r="B89" s="13"/>
      <c r="C89" s="129"/>
      <c r="D89" s="129"/>
      <c r="E89" s="129"/>
      <c r="F89" s="28" t="s">
        <v>67</v>
      </c>
      <c r="G89" s="53">
        <v>9.3299997933208907</v>
      </c>
      <c r="H89" s="127">
        <v>0</v>
      </c>
      <c r="I89" s="53">
        <v>53.189999625086799</v>
      </c>
      <c r="J89" s="53">
        <v>157.96099974401341</v>
      </c>
      <c r="K89" s="53">
        <v>346.84199864789929</v>
      </c>
      <c r="L89" s="53">
        <f t="shared" si="22"/>
        <v>567.32299781032043</v>
      </c>
      <c r="M89" s="12"/>
      <c r="N89" s="135">
        <f t="shared" si="23"/>
        <v>9.5323776130012194E-2</v>
      </c>
      <c r="O89" s="156">
        <f t="shared" si="20"/>
        <v>0.28308778121836048</v>
      </c>
      <c r="P89" s="135">
        <f t="shared" si="21"/>
        <v>0.62158844265162727</v>
      </c>
      <c r="S89" s="157"/>
      <c r="T89" s="157"/>
      <c r="U89" s="157"/>
      <c r="V89" s="157"/>
    </row>
    <row r="90" spans="2:22" x14ac:dyDescent="0.25">
      <c r="B90" s="13"/>
      <c r="C90" s="129"/>
      <c r="D90" s="129"/>
      <c r="E90" s="129"/>
      <c r="F90" s="124" t="s">
        <v>146</v>
      </c>
      <c r="G90" s="125">
        <f>SUM(G85:G89)</f>
        <v>566.49300208128989</v>
      </c>
      <c r="H90" s="125">
        <f t="shared" ref="H90:K90" si="24">SUM(H85:H89)</f>
        <v>0</v>
      </c>
      <c r="I90" s="125">
        <f t="shared" si="24"/>
        <v>6345.9399984045895</v>
      </c>
      <c r="J90" s="125">
        <f t="shared" si="24"/>
        <v>4577.1490069329739</v>
      </c>
      <c r="K90" s="125">
        <f t="shared" si="24"/>
        <v>15255.709001753474</v>
      </c>
      <c r="L90" s="125">
        <f>SUM(L85:L89)</f>
        <v>26745.291009172324</v>
      </c>
      <c r="M90" s="12"/>
      <c r="N90" s="134">
        <f>+I90/(SUM($I90:$K90))</f>
        <v>0.24240761537965452</v>
      </c>
      <c r="O90" s="134">
        <f t="shared" si="20"/>
        <v>0.17484183214573734</v>
      </c>
      <c r="P90" s="134">
        <f>+K90/(SUM($I90:$K90))</f>
        <v>0.58275055247460827</v>
      </c>
      <c r="S90" s="157"/>
      <c r="T90" s="157"/>
      <c r="U90" s="157"/>
      <c r="V90" s="157"/>
    </row>
    <row r="91" spans="2:22" x14ac:dyDescent="0.25">
      <c r="B91" s="13"/>
      <c r="C91" s="12"/>
      <c r="D91" s="12"/>
      <c r="E91" s="12"/>
      <c r="F91" s="171" t="s">
        <v>11</v>
      </c>
      <c r="G91" s="171"/>
      <c r="H91" s="171"/>
      <c r="I91" s="171"/>
      <c r="J91" s="171"/>
      <c r="K91" s="171"/>
      <c r="L91" s="171"/>
      <c r="M91" s="12"/>
      <c r="N91" s="12"/>
      <c r="O91" s="12"/>
      <c r="P91" s="14"/>
      <c r="S91" s="73"/>
      <c r="T91" s="73"/>
      <c r="U91" s="73"/>
      <c r="V91" s="73"/>
    </row>
    <row r="92" spans="2:22" x14ac:dyDescent="0.25"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7"/>
      <c r="S92" s="73"/>
      <c r="T92" s="73"/>
      <c r="U92" s="73"/>
      <c r="V92" s="73"/>
    </row>
  </sheetData>
  <sortState ref="R58:S61">
    <sortCondition descending="1" ref="S58:S61"/>
  </sortState>
  <mergeCells count="54">
    <mergeCell ref="B1:O2"/>
    <mergeCell ref="E9:M9"/>
    <mergeCell ref="E11:E12"/>
    <mergeCell ref="F11:G11"/>
    <mergeCell ref="H11:I11"/>
    <mergeCell ref="J11:K11"/>
    <mergeCell ref="L11:M11"/>
    <mergeCell ref="D43:E43"/>
    <mergeCell ref="F43:G43"/>
    <mergeCell ref="H43:I43"/>
    <mergeCell ref="E17:M17"/>
    <mergeCell ref="F20:L20"/>
    <mergeCell ref="L30:L31"/>
    <mergeCell ref="M30:O30"/>
    <mergeCell ref="L29:O29"/>
    <mergeCell ref="L38:O38"/>
    <mergeCell ref="F26:L26"/>
    <mergeCell ref="C38:I38"/>
    <mergeCell ref="C30:C31"/>
    <mergeCell ref="C29:I29"/>
    <mergeCell ref="F30:G30"/>
    <mergeCell ref="D30:E30"/>
    <mergeCell ref="H30:I30"/>
    <mergeCell ref="F69:L69"/>
    <mergeCell ref="F80:L80"/>
    <mergeCell ref="I72:K72"/>
    <mergeCell ref="L72:L73"/>
    <mergeCell ref="F82:L82"/>
    <mergeCell ref="F71:L71"/>
    <mergeCell ref="F72:F73"/>
    <mergeCell ref="G72:H72"/>
    <mergeCell ref="N72:P72"/>
    <mergeCell ref="N83:P83"/>
    <mergeCell ref="F91:L91"/>
    <mergeCell ref="F83:F84"/>
    <mergeCell ref="G83:H83"/>
    <mergeCell ref="I83:K83"/>
    <mergeCell ref="L83:L84"/>
    <mergeCell ref="J51:P51"/>
    <mergeCell ref="N61:P61"/>
    <mergeCell ref="N11:O11"/>
    <mergeCell ref="J42:P42"/>
    <mergeCell ref="J43:J44"/>
    <mergeCell ref="K43:L43"/>
    <mergeCell ref="M43:N43"/>
    <mergeCell ref="O43:P43"/>
    <mergeCell ref="F60:L60"/>
    <mergeCell ref="G61:H61"/>
    <mergeCell ref="I61:K61"/>
    <mergeCell ref="L61:L62"/>
    <mergeCell ref="F61:F62"/>
    <mergeCell ref="C51:I51"/>
    <mergeCell ref="C42:I42"/>
    <mergeCell ref="C43:C44"/>
  </mergeCells>
  <pageMargins left="0.7" right="0.7" top="0.75" bottom="0.75" header="0.3" footer="0.3"/>
  <pageSetup orientation="portrait" horizontalDpi="0" verticalDpi="0" r:id="rId1"/>
  <ignoredErrors>
    <ignoredError sqref="K45:K49 L50:O50 D50:I50" formulaRange="1"/>
    <ignoredError sqref="H14:L14 L15 H13:I13 K13:L1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52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7" ht="15" customHeight="1" x14ac:dyDescent="0.25">
      <c r="B1" s="190" t="s">
        <v>184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7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7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+B43</f>
        <v>3. Infraestructura Portuaria</v>
      </c>
      <c r="L3" s="7"/>
      <c r="M3" s="5"/>
      <c r="N3" s="8"/>
      <c r="O3" s="8"/>
      <c r="P3" s="8"/>
    </row>
    <row r="4" spans="2:17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7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7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7" x14ac:dyDescent="0.25">
      <c r="B8" s="13"/>
      <c r="C8" s="12"/>
      <c r="N8" s="12"/>
      <c r="P8" s="18"/>
      <c r="Q8" s="3"/>
    </row>
    <row r="9" spans="2:17" x14ac:dyDescent="0.25">
      <c r="B9" s="13"/>
      <c r="E9" s="187" t="s">
        <v>157</v>
      </c>
      <c r="F9" s="187"/>
      <c r="G9" s="187"/>
      <c r="H9" s="187"/>
      <c r="I9" s="187"/>
      <c r="J9" s="187"/>
      <c r="K9" s="187"/>
      <c r="L9" s="187"/>
      <c r="M9" s="187"/>
      <c r="P9" s="18"/>
      <c r="Q9" s="3"/>
    </row>
    <row r="10" spans="2:17" x14ac:dyDescent="0.25">
      <c r="B10" s="13"/>
      <c r="E10" s="39"/>
      <c r="F10" s="39"/>
      <c r="G10" s="39"/>
      <c r="H10" s="39"/>
      <c r="I10" s="39" t="s">
        <v>14</v>
      </c>
      <c r="J10" s="39"/>
      <c r="K10" s="39"/>
      <c r="L10" s="39"/>
      <c r="M10" s="39"/>
      <c r="P10" s="18"/>
      <c r="Q10" s="3"/>
    </row>
    <row r="11" spans="2:17" x14ac:dyDescent="0.25">
      <c r="B11" s="13"/>
      <c r="E11" s="191" t="s">
        <v>12</v>
      </c>
      <c r="F11" s="184" t="s">
        <v>5</v>
      </c>
      <c r="G11" s="184"/>
      <c r="H11" s="184" t="s">
        <v>153</v>
      </c>
      <c r="I11" s="184"/>
      <c r="J11" s="184" t="s">
        <v>6</v>
      </c>
      <c r="K11" s="184"/>
      <c r="L11" s="184" t="s">
        <v>1</v>
      </c>
      <c r="M11" s="184"/>
      <c r="P11" s="18"/>
      <c r="Q11" s="3"/>
    </row>
    <row r="12" spans="2:17" x14ac:dyDescent="0.25">
      <c r="B12" s="13"/>
      <c r="E12" s="191"/>
      <c r="F12" s="30" t="s">
        <v>13</v>
      </c>
      <c r="G12" s="34" t="s">
        <v>10</v>
      </c>
      <c r="H12" s="30" t="s">
        <v>13</v>
      </c>
      <c r="I12" s="34" t="s">
        <v>10</v>
      </c>
      <c r="J12" s="30" t="s">
        <v>13</v>
      </c>
      <c r="K12" s="34" t="s">
        <v>10</v>
      </c>
      <c r="L12" s="30" t="s">
        <v>13</v>
      </c>
      <c r="M12" s="34" t="s">
        <v>10</v>
      </c>
      <c r="P12" s="18"/>
      <c r="Q12" s="3"/>
    </row>
    <row r="13" spans="2:17" x14ac:dyDescent="0.25">
      <c r="B13" s="13"/>
      <c r="E13" s="28" t="s">
        <v>7</v>
      </c>
      <c r="F13" s="45">
        <v>1502.5079999300001</v>
      </c>
      <c r="G13" s="35">
        <f>+F13/F15</f>
        <v>0.86353813685408709</v>
      </c>
      <c r="H13" s="45">
        <v>31.779</v>
      </c>
      <c r="I13" s="35">
        <f>+H13/H15</f>
        <v>3.5755835540483671E-2</v>
      </c>
      <c r="J13" s="45">
        <v>40.11</v>
      </c>
      <c r="K13" s="35">
        <f>+J13/J15</f>
        <v>3.3358788364893743E-3</v>
      </c>
      <c r="L13" s="45">
        <f>+J13+H13+F13</f>
        <v>1574.39699993</v>
      </c>
      <c r="M13" s="35">
        <f>+L13/L15</f>
        <v>0.10744874267106735</v>
      </c>
      <c r="P13" s="18"/>
      <c r="Q13" s="3"/>
    </row>
    <row r="14" spans="2:17" x14ac:dyDescent="0.25">
      <c r="B14" s="13"/>
      <c r="E14" s="28" t="s">
        <v>8</v>
      </c>
      <c r="F14" s="45">
        <v>237.43600000000001</v>
      </c>
      <c r="G14" s="35">
        <f>+F14/F15</f>
        <v>0.13646186314591294</v>
      </c>
      <c r="H14" s="45">
        <v>856.99900000000002</v>
      </c>
      <c r="I14" s="35">
        <f>+H14/H15</f>
        <v>0.96424416445951633</v>
      </c>
      <c r="J14" s="45">
        <v>11983.708000000001</v>
      </c>
      <c r="K14" s="35">
        <f>+J14/J15</f>
        <v>0.99666412116351055</v>
      </c>
      <c r="L14" s="45">
        <f>+J14+H14+F14</f>
        <v>13078.143</v>
      </c>
      <c r="M14" s="35">
        <f>+L14/L15</f>
        <v>0.89255125732893259</v>
      </c>
      <c r="P14" s="18"/>
      <c r="Q14" s="3"/>
    </row>
    <row r="15" spans="2:17" x14ac:dyDescent="0.25">
      <c r="B15" s="13"/>
      <c r="E15" s="29" t="s">
        <v>1</v>
      </c>
      <c r="F15" s="46">
        <f t="shared" ref="F15:K15" si="0">+F14+F13</f>
        <v>1739.94399993</v>
      </c>
      <c r="G15" s="36">
        <f t="shared" si="0"/>
        <v>1</v>
      </c>
      <c r="H15" s="46">
        <f t="shared" si="0"/>
        <v>888.77800000000002</v>
      </c>
      <c r="I15" s="36">
        <f t="shared" si="0"/>
        <v>1</v>
      </c>
      <c r="J15" s="46">
        <f t="shared" si="0"/>
        <v>12023.818000000001</v>
      </c>
      <c r="K15" s="36">
        <f t="shared" si="0"/>
        <v>0.99999999999999989</v>
      </c>
      <c r="L15" s="46">
        <f>+J15+H15+F15</f>
        <v>14652.539999930001</v>
      </c>
      <c r="M15" s="36">
        <f>+M14+M13</f>
        <v>1</v>
      </c>
      <c r="P15" s="18"/>
      <c r="Q15" s="3"/>
    </row>
    <row r="16" spans="2:17" x14ac:dyDescent="0.25">
      <c r="B16" s="13"/>
      <c r="E16" s="41" t="s">
        <v>2</v>
      </c>
      <c r="F16" s="36">
        <f>+F15/L15</f>
        <v>0.11874692032496156</v>
      </c>
      <c r="G16" s="42"/>
      <c r="H16" s="36">
        <f>+H15/L15</f>
        <v>6.0656923646292452E-2</v>
      </c>
      <c r="I16" s="42"/>
      <c r="J16" s="36">
        <f>+J15/L15</f>
        <v>0.82059615602874603</v>
      </c>
      <c r="K16" s="42"/>
      <c r="L16" s="36">
        <f>+J16+H16+F16</f>
        <v>1</v>
      </c>
      <c r="M16" s="36"/>
      <c r="P16" s="18"/>
      <c r="Q16" s="3"/>
    </row>
    <row r="17" spans="2:17" x14ac:dyDescent="0.25">
      <c r="B17" s="13"/>
      <c r="E17" s="171" t="s">
        <v>15</v>
      </c>
      <c r="F17" s="171"/>
      <c r="G17" s="171"/>
      <c r="H17" s="171"/>
      <c r="I17" s="171"/>
      <c r="J17" s="171"/>
      <c r="K17" s="171"/>
      <c r="L17" s="171"/>
      <c r="M17" s="171"/>
      <c r="P17" s="18"/>
      <c r="Q17" s="3"/>
    </row>
    <row r="18" spans="2:17" x14ac:dyDescent="0.25">
      <c r="B18" s="13"/>
      <c r="C18" s="27"/>
      <c r="D18" s="27"/>
      <c r="E18" s="27"/>
      <c r="P18" s="18"/>
      <c r="Q18" s="3"/>
    </row>
    <row r="19" spans="2:17" x14ac:dyDescent="0.25">
      <c r="B19" s="13"/>
      <c r="C19" s="24"/>
      <c r="D19" s="24"/>
      <c r="P19" s="18"/>
      <c r="Q19" s="3"/>
    </row>
    <row r="20" spans="2:17" x14ac:dyDescent="0.25">
      <c r="B20" s="13"/>
      <c r="F20" s="174" t="s">
        <v>157</v>
      </c>
      <c r="G20" s="174"/>
      <c r="H20" s="174"/>
      <c r="I20" s="174"/>
      <c r="J20" s="174"/>
      <c r="K20" s="174"/>
      <c r="L20" s="174"/>
      <c r="P20" s="18"/>
      <c r="Q20" s="3"/>
    </row>
    <row r="21" spans="2:17" ht="24" x14ac:dyDescent="0.25">
      <c r="B21" s="13"/>
      <c r="F21" s="40" t="s">
        <v>9</v>
      </c>
      <c r="G21" s="32" t="s">
        <v>7</v>
      </c>
      <c r="H21" s="37" t="s">
        <v>10</v>
      </c>
      <c r="I21" s="33" t="s">
        <v>8</v>
      </c>
      <c r="J21" s="37" t="s">
        <v>10</v>
      </c>
      <c r="K21" s="25" t="s">
        <v>1</v>
      </c>
      <c r="L21" s="37" t="s">
        <v>10</v>
      </c>
      <c r="P21" s="18"/>
      <c r="Q21" s="3"/>
    </row>
    <row r="22" spans="2:17" x14ac:dyDescent="0.25">
      <c r="B22" s="13"/>
      <c r="F22" s="28" t="s">
        <v>5</v>
      </c>
      <c r="G22" s="47">
        <v>1502.5079999300001</v>
      </c>
      <c r="H22" s="49">
        <f>+G22/G25</f>
        <v>0.95433870872264348</v>
      </c>
      <c r="I22" s="47">
        <v>237.43600000000001</v>
      </c>
      <c r="J22" s="49">
        <f>+I22/I25</f>
        <v>1.8155176923818617E-2</v>
      </c>
      <c r="K22" s="47">
        <f>+I22+G22</f>
        <v>1739.94399993</v>
      </c>
      <c r="L22" s="49">
        <f>+K22/K25</f>
        <v>0.11874692032496156</v>
      </c>
      <c r="P22" s="18"/>
      <c r="Q22" s="3"/>
    </row>
    <row r="23" spans="2:17" x14ac:dyDescent="0.25">
      <c r="B23" s="13"/>
      <c r="F23" s="28" t="s">
        <v>153</v>
      </c>
      <c r="G23" s="47">
        <v>31.779</v>
      </c>
      <c r="H23" s="49">
        <f>+G23/G25</f>
        <v>2.0184870779995732E-2</v>
      </c>
      <c r="I23" s="47">
        <v>856.99900000000002</v>
      </c>
      <c r="J23" s="49">
        <f>+I23/I25</f>
        <v>6.5529104552534717E-2</v>
      </c>
      <c r="K23" s="47">
        <f>+I23+G23</f>
        <v>888.77800000000002</v>
      </c>
      <c r="L23" s="49">
        <f>+K23/K25</f>
        <v>6.0656923646292452E-2</v>
      </c>
      <c r="P23" s="18"/>
      <c r="Q23" s="3"/>
    </row>
    <row r="24" spans="2:17" x14ac:dyDescent="0.25">
      <c r="B24" s="13"/>
      <c r="F24" s="28" t="s">
        <v>6</v>
      </c>
      <c r="G24" s="47">
        <v>40.11</v>
      </c>
      <c r="H24" s="49">
        <f>+G24/G25</f>
        <v>2.5476420497360798E-2</v>
      </c>
      <c r="I24" s="47">
        <v>11983.708000000001</v>
      </c>
      <c r="J24" s="49">
        <f>+I24/I25</f>
        <v>0.91631571852364668</v>
      </c>
      <c r="K24" s="47">
        <f>+I24+G24</f>
        <v>12023.818000000001</v>
      </c>
      <c r="L24" s="49">
        <f>+K24/K25</f>
        <v>0.82059615602874603</v>
      </c>
      <c r="P24" s="18"/>
      <c r="Q24" s="3"/>
    </row>
    <row r="25" spans="2:17" x14ac:dyDescent="0.25">
      <c r="B25" s="13"/>
      <c r="F25" s="38" t="s">
        <v>1</v>
      </c>
      <c r="G25" s="48">
        <f t="shared" ref="G25:L25" si="1">SUM(G22:G24)</f>
        <v>1574.39699993</v>
      </c>
      <c r="H25" s="50">
        <f t="shared" si="1"/>
        <v>1</v>
      </c>
      <c r="I25" s="48">
        <f t="shared" si="1"/>
        <v>13078.143</v>
      </c>
      <c r="J25" s="50">
        <f t="shared" si="1"/>
        <v>1</v>
      </c>
      <c r="K25" s="48">
        <f t="shared" si="1"/>
        <v>14652.539999930001</v>
      </c>
      <c r="L25" s="50">
        <f t="shared" si="1"/>
        <v>1</v>
      </c>
      <c r="P25" s="18"/>
      <c r="Q25" s="3"/>
    </row>
    <row r="26" spans="2:17" x14ac:dyDescent="0.25">
      <c r="B26" s="13"/>
      <c r="F26" s="171" t="s">
        <v>11</v>
      </c>
      <c r="G26" s="171"/>
      <c r="H26" s="171"/>
      <c r="I26" s="171"/>
      <c r="J26" s="171"/>
      <c r="K26" s="171"/>
      <c r="L26" s="171"/>
      <c r="P26" s="18"/>
      <c r="Q26" s="3"/>
    </row>
    <row r="27" spans="2:17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7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7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7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7" x14ac:dyDescent="0.25">
      <c r="B32" s="13"/>
      <c r="E32" s="174" t="s">
        <v>158</v>
      </c>
      <c r="F32" s="174"/>
      <c r="G32" s="174"/>
      <c r="H32" s="174"/>
      <c r="I32" s="174"/>
      <c r="J32" s="174"/>
      <c r="K32" s="174"/>
      <c r="L32" s="174"/>
      <c r="M32" s="174"/>
      <c r="N32" s="12"/>
      <c r="O32" s="12"/>
      <c r="P32" s="14"/>
    </row>
    <row r="33" spans="2:16" x14ac:dyDescent="0.25">
      <c r="B33" s="13"/>
      <c r="E33" s="31" t="s">
        <v>30</v>
      </c>
      <c r="F33" s="31" t="s">
        <v>22</v>
      </c>
      <c r="G33" s="31" t="s">
        <v>23</v>
      </c>
      <c r="H33" s="31" t="s">
        <v>24</v>
      </c>
      <c r="I33" s="31" t="s">
        <v>25</v>
      </c>
      <c r="J33" s="31" t="s">
        <v>26</v>
      </c>
      <c r="K33" s="31" t="s">
        <v>27</v>
      </c>
      <c r="L33" s="31" t="s">
        <v>28</v>
      </c>
      <c r="M33" s="31" t="s">
        <v>29</v>
      </c>
      <c r="O33" s="12"/>
      <c r="P33" s="14"/>
    </row>
    <row r="34" spans="2:16" x14ac:dyDescent="0.25">
      <c r="B34" s="13"/>
      <c r="E34" s="28" t="s">
        <v>78</v>
      </c>
      <c r="F34" s="28" t="s">
        <v>63</v>
      </c>
      <c r="G34" s="28" t="s">
        <v>75</v>
      </c>
      <c r="H34" s="28" t="s">
        <v>20</v>
      </c>
      <c r="I34" s="28" t="s">
        <v>21</v>
      </c>
      <c r="J34" s="28" t="s">
        <v>18</v>
      </c>
      <c r="K34" s="28" t="s">
        <v>5</v>
      </c>
      <c r="L34" s="28" t="s">
        <v>19</v>
      </c>
      <c r="M34" s="28" t="s">
        <v>5</v>
      </c>
      <c r="O34" s="12"/>
      <c r="P34" s="14"/>
    </row>
    <row r="35" spans="2:16" x14ac:dyDescent="0.25">
      <c r="B35" s="13"/>
      <c r="E35" s="28" t="s">
        <v>76</v>
      </c>
      <c r="F35" s="28" t="s">
        <v>76</v>
      </c>
      <c r="G35" s="28" t="s">
        <v>77</v>
      </c>
      <c r="H35" s="28" t="s">
        <v>16</v>
      </c>
      <c r="I35" s="28" t="s">
        <v>17</v>
      </c>
      <c r="J35" s="28" t="s">
        <v>18</v>
      </c>
      <c r="K35" s="28" t="s">
        <v>5</v>
      </c>
      <c r="L35" s="28" t="s">
        <v>19</v>
      </c>
      <c r="M35" s="28" t="s">
        <v>5</v>
      </c>
      <c r="O35" s="12"/>
      <c r="P35" s="14"/>
    </row>
    <row r="36" spans="2:16" x14ac:dyDescent="0.25">
      <c r="B36" s="13"/>
      <c r="C36" s="12"/>
      <c r="D36" s="12"/>
      <c r="E36" s="171" t="s">
        <v>31</v>
      </c>
      <c r="F36" s="171"/>
      <c r="G36" s="171"/>
      <c r="H36" s="171"/>
      <c r="I36" s="171"/>
      <c r="J36" s="171"/>
      <c r="K36" s="171"/>
      <c r="L36" s="171"/>
      <c r="M36" s="171"/>
      <c r="O36" s="12"/>
      <c r="P36" s="14"/>
    </row>
    <row r="37" spans="2:16" x14ac:dyDescent="0.2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x14ac:dyDescent="0.25">
      <c r="B43" s="19" t="s">
        <v>32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74" t="s">
        <v>159</v>
      </c>
      <c r="G46" s="174"/>
      <c r="H46" s="174"/>
      <c r="I46" s="174"/>
      <c r="J46" s="174"/>
      <c r="K46" s="174"/>
      <c r="L46" s="174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43" t="s">
        <v>37</v>
      </c>
      <c r="G47" s="192" t="s">
        <v>30</v>
      </c>
      <c r="H47" s="192"/>
      <c r="I47" s="43" t="s">
        <v>24</v>
      </c>
      <c r="J47" s="43" t="s">
        <v>38</v>
      </c>
      <c r="K47" s="43" t="s">
        <v>39</v>
      </c>
      <c r="L47" s="43" t="s">
        <v>40</v>
      </c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171" t="s">
        <v>41</v>
      </c>
      <c r="G48" s="171"/>
      <c r="H48" s="171"/>
      <c r="I48" s="171"/>
      <c r="J48" s="171"/>
      <c r="K48" s="171"/>
      <c r="L48" s="171"/>
      <c r="M48" s="22"/>
      <c r="N48" s="22"/>
      <c r="O48" s="12"/>
      <c r="P48" s="14"/>
    </row>
    <row r="49" spans="2:16" x14ac:dyDescent="0.25">
      <c r="B49" s="1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</row>
  </sheetData>
  <sortState ref="K11:L23">
    <sortCondition descending="1" ref="K12:K24"/>
  </sortState>
  <mergeCells count="15">
    <mergeCell ref="F48:L48"/>
    <mergeCell ref="E36:M36"/>
    <mergeCell ref="E32:M32"/>
    <mergeCell ref="G47:H47"/>
    <mergeCell ref="F46:L46"/>
    <mergeCell ref="E17:M17"/>
    <mergeCell ref="F26:L26"/>
    <mergeCell ref="F20:L20"/>
    <mergeCell ref="E9:M9"/>
    <mergeCell ref="B1:P2"/>
    <mergeCell ref="F11:G11"/>
    <mergeCell ref="H11:I11"/>
    <mergeCell ref="J11:K11"/>
    <mergeCell ref="L11:M11"/>
    <mergeCell ref="E11:E12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185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+B44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87" t="s">
        <v>157</v>
      </c>
      <c r="F9" s="187"/>
      <c r="G9" s="187"/>
      <c r="H9" s="187"/>
      <c r="I9" s="187"/>
      <c r="J9" s="187"/>
      <c r="K9" s="187"/>
      <c r="L9" s="187"/>
      <c r="M9" s="187"/>
      <c r="P9" s="18"/>
    </row>
    <row r="10" spans="2:16" x14ac:dyDescent="0.25">
      <c r="B10" s="13"/>
      <c r="E10" s="39"/>
      <c r="F10" s="39"/>
      <c r="G10" s="39"/>
      <c r="H10" s="39"/>
      <c r="I10" s="39" t="s">
        <v>14</v>
      </c>
      <c r="J10" s="39"/>
      <c r="K10" s="39"/>
      <c r="L10" s="39"/>
      <c r="M10" s="39"/>
      <c r="P10" s="18"/>
    </row>
    <row r="11" spans="2:16" x14ac:dyDescent="0.25">
      <c r="B11" s="13"/>
      <c r="E11" s="191" t="s">
        <v>12</v>
      </c>
      <c r="F11" s="184" t="s">
        <v>5</v>
      </c>
      <c r="G11" s="184"/>
      <c r="H11" s="184" t="s">
        <v>153</v>
      </c>
      <c r="I11" s="184"/>
      <c r="J11" s="184" t="s">
        <v>6</v>
      </c>
      <c r="K11" s="184"/>
      <c r="L11" s="184" t="s">
        <v>1</v>
      </c>
      <c r="M11" s="184"/>
      <c r="P11" s="18"/>
    </row>
    <row r="12" spans="2:16" x14ac:dyDescent="0.25">
      <c r="B12" s="13"/>
      <c r="E12" s="191"/>
      <c r="F12" s="31" t="s">
        <v>13</v>
      </c>
      <c r="G12" s="34" t="s">
        <v>10</v>
      </c>
      <c r="H12" s="31" t="s">
        <v>13</v>
      </c>
      <c r="I12" s="34" t="s">
        <v>10</v>
      </c>
      <c r="J12" s="31" t="s">
        <v>13</v>
      </c>
      <c r="K12" s="34" t="s">
        <v>10</v>
      </c>
      <c r="L12" s="31" t="s">
        <v>13</v>
      </c>
      <c r="M12" s="34" t="s">
        <v>10</v>
      </c>
      <c r="P12" s="18"/>
    </row>
    <row r="13" spans="2:16" x14ac:dyDescent="0.25">
      <c r="B13" s="13"/>
      <c r="E13" s="28" t="s">
        <v>7</v>
      </c>
      <c r="F13" s="45">
        <v>922.93399999999997</v>
      </c>
      <c r="G13" s="35">
        <f>+F13/F15</f>
        <v>0.73143774647172943</v>
      </c>
      <c r="H13" s="45">
        <v>106.39700000000001</v>
      </c>
      <c r="I13" s="35">
        <f>+H13/H15</f>
        <v>5.4810730224179122E-2</v>
      </c>
      <c r="J13" s="45">
        <v>155.39100000000005</v>
      </c>
      <c r="K13" s="35">
        <f>+J13/J15</f>
        <v>2.7737392009347731E-2</v>
      </c>
      <c r="L13" s="45">
        <f>+J13+H13+F13</f>
        <v>1184.722</v>
      </c>
      <c r="M13" s="35">
        <f>+L13/L15</f>
        <v>0.13454799436696496</v>
      </c>
      <c r="P13" s="18"/>
    </row>
    <row r="14" spans="2:16" x14ac:dyDescent="0.25">
      <c r="B14" s="13"/>
      <c r="E14" s="28" t="s">
        <v>8</v>
      </c>
      <c r="F14" s="45">
        <v>338.87400000000002</v>
      </c>
      <c r="G14" s="35">
        <f>+F14/F15</f>
        <v>0.26856225352827057</v>
      </c>
      <c r="H14" s="45">
        <v>1834.7739999999999</v>
      </c>
      <c r="I14" s="35">
        <f>+H14/H15</f>
        <v>0.94518926977582096</v>
      </c>
      <c r="J14" s="45">
        <v>5446.83</v>
      </c>
      <c r="K14" s="35">
        <f>+J14/J15</f>
        <v>0.97226260799065234</v>
      </c>
      <c r="L14" s="45">
        <f t="shared" ref="L14:L15" si="0">+J14+H14+F14</f>
        <v>7620.4779999999992</v>
      </c>
      <c r="M14" s="35">
        <f>+L14/L15</f>
        <v>0.86545200563303482</v>
      </c>
      <c r="P14" s="18"/>
    </row>
    <row r="15" spans="2:16" x14ac:dyDescent="0.25">
      <c r="B15" s="13"/>
      <c r="E15" s="29" t="s">
        <v>1</v>
      </c>
      <c r="F15" s="46">
        <f t="shared" ref="F15:K15" si="1">+F14+F13</f>
        <v>1261.808</v>
      </c>
      <c r="G15" s="36">
        <f t="shared" si="1"/>
        <v>1</v>
      </c>
      <c r="H15" s="46">
        <f t="shared" si="1"/>
        <v>1941.1709999999998</v>
      </c>
      <c r="I15" s="36">
        <f t="shared" si="1"/>
        <v>1</v>
      </c>
      <c r="J15" s="46">
        <f t="shared" si="1"/>
        <v>5602.2209999999995</v>
      </c>
      <c r="K15" s="36">
        <f t="shared" si="1"/>
        <v>1</v>
      </c>
      <c r="L15" s="46">
        <f t="shared" si="0"/>
        <v>8805.2000000000007</v>
      </c>
      <c r="M15" s="36">
        <f>+M14+M13</f>
        <v>0.99999999999999978</v>
      </c>
      <c r="P15" s="18"/>
    </row>
    <row r="16" spans="2:16" x14ac:dyDescent="0.25">
      <c r="B16" s="13"/>
      <c r="E16" s="41" t="s">
        <v>2</v>
      </c>
      <c r="F16" s="36">
        <f>+F15/L15</f>
        <v>0.1433025939217735</v>
      </c>
      <c r="G16" s="42"/>
      <c r="H16" s="36">
        <f>+H15/L15</f>
        <v>0.22045734338799797</v>
      </c>
      <c r="I16" s="42"/>
      <c r="J16" s="36">
        <f>+J15/L15</f>
        <v>0.63624006269022837</v>
      </c>
      <c r="K16" s="42"/>
      <c r="L16" s="36">
        <f>+J16+H16+F16</f>
        <v>0.99999999999999978</v>
      </c>
      <c r="M16" s="36"/>
      <c r="P16" s="18"/>
    </row>
    <row r="17" spans="2:16" x14ac:dyDescent="0.25">
      <c r="B17" s="13"/>
      <c r="E17" s="171" t="s">
        <v>15</v>
      </c>
      <c r="F17" s="171"/>
      <c r="G17" s="171"/>
      <c r="H17" s="171"/>
      <c r="I17" s="171"/>
      <c r="J17" s="171"/>
      <c r="K17" s="171"/>
      <c r="L17" s="171"/>
      <c r="M17" s="171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74" t="s">
        <v>157</v>
      </c>
      <c r="G20" s="174"/>
      <c r="H20" s="174"/>
      <c r="I20" s="174"/>
      <c r="J20" s="174"/>
      <c r="K20" s="174"/>
      <c r="L20" s="174"/>
      <c r="P20" s="18"/>
    </row>
    <row r="21" spans="2:16" ht="24" x14ac:dyDescent="0.25">
      <c r="B21" s="13"/>
      <c r="F21" s="40" t="s">
        <v>9</v>
      </c>
      <c r="G21" s="32" t="s">
        <v>7</v>
      </c>
      <c r="H21" s="37" t="s">
        <v>10</v>
      </c>
      <c r="I21" s="33" t="s">
        <v>8</v>
      </c>
      <c r="J21" s="37" t="s">
        <v>10</v>
      </c>
      <c r="K21" s="26" t="s">
        <v>1</v>
      </c>
      <c r="L21" s="37" t="s">
        <v>10</v>
      </c>
      <c r="P21" s="18"/>
    </row>
    <row r="22" spans="2:16" x14ac:dyDescent="0.25">
      <c r="B22" s="13"/>
      <c r="F22" s="28" t="s">
        <v>5</v>
      </c>
      <c r="G22" s="47">
        <v>922.93399999999997</v>
      </c>
      <c r="H22" s="49">
        <f>+G22/G25</f>
        <v>0.77873488298313076</v>
      </c>
      <c r="I22" s="139">
        <v>338.87400000000002</v>
      </c>
      <c r="J22" s="49">
        <f>+I22/I25</f>
        <v>4.4468864026639798E-2</v>
      </c>
      <c r="K22" s="47">
        <f>+I22+G22</f>
        <v>1261.808</v>
      </c>
      <c r="L22" s="49">
        <f>+K22/K25</f>
        <v>0.14329528692320123</v>
      </c>
      <c r="P22" s="18"/>
    </row>
    <row r="23" spans="2:16" x14ac:dyDescent="0.25">
      <c r="B23" s="13"/>
      <c r="F23" s="28" t="s">
        <v>153</v>
      </c>
      <c r="G23" s="47">
        <v>106.39700000000001</v>
      </c>
      <c r="H23" s="49">
        <f>+G23/G25</f>
        <v>8.977354322709552E-2</v>
      </c>
      <c r="I23" s="47">
        <v>1834.7739999999999</v>
      </c>
      <c r="J23" s="49">
        <f>+I23/I25</f>
        <v>0.24076888615123618</v>
      </c>
      <c r="K23" s="47">
        <f>+I23+G23</f>
        <v>1941.1709999999998</v>
      </c>
      <c r="L23" s="49">
        <f>+K23/K25</f>
        <v>0.22044610226912292</v>
      </c>
      <c r="P23" s="18"/>
    </row>
    <row r="24" spans="2:16" x14ac:dyDescent="0.25">
      <c r="B24" s="13"/>
      <c r="F24" s="28" t="s">
        <v>6</v>
      </c>
      <c r="G24" s="47">
        <v>155.84</v>
      </c>
      <c r="H24" s="49">
        <f>+G24/G25</f>
        <v>0.13149157378977383</v>
      </c>
      <c r="I24" s="47">
        <v>5446.83</v>
      </c>
      <c r="J24" s="49">
        <f>+I24/I25</f>
        <v>0.714762249822124</v>
      </c>
      <c r="K24" s="47">
        <f>+I24+G24</f>
        <v>5602.67</v>
      </c>
      <c r="L24" s="49">
        <f>+K24/K25</f>
        <v>0.63625861080767587</v>
      </c>
      <c r="P24" s="18"/>
    </row>
    <row r="25" spans="2:16" x14ac:dyDescent="0.25">
      <c r="B25" s="13"/>
      <c r="F25" s="44" t="s">
        <v>1</v>
      </c>
      <c r="G25" s="48">
        <f t="shared" ref="G25:L25" si="2">SUM(G22:G24)</f>
        <v>1185.1709999999998</v>
      </c>
      <c r="H25" s="50">
        <f t="shared" si="2"/>
        <v>1</v>
      </c>
      <c r="I25" s="48">
        <f t="shared" si="2"/>
        <v>7620.4780000000001</v>
      </c>
      <c r="J25" s="50">
        <f t="shared" si="2"/>
        <v>1</v>
      </c>
      <c r="K25" s="48">
        <f t="shared" si="2"/>
        <v>8805.6489999999994</v>
      </c>
      <c r="L25" s="50">
        <f t="shared" si="2"/>
        <v>1</v>
      </c>
      <c r="P25" s="18"/>
    </row>
    <row r="26" spans="2:16" x14ac:dyDescent="0.25">
      <c r="B26" s="13"/>
      <c r="F26" s="171" t="s">
        <v>11</v>
      </c>
      <c r="G26" s="171"/>
      <c r="H26" s="171"/>
      <c r="I26" s="171"/>
      <c r="J26" s="171"/>
      <c r="K26" s="171"/>
      <c r="L26" s="171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74" t="s">
        <v>158</v>
      </c>
      <c r="F32" s="174"/>
      <c r="G32" s="174"/>
      <c r="H32" s="174"/>
      <c r="I32" s="174"/>
      <c r="J32" s="174"/>
      <c r="K32" s="174"/>
      <c r="L32" s="174"/>
      <c r="M32" s="174"/>
      <c r="N32" s="12"/>
      <c r="O32" s="12"/>
      <c r="P32" s="14"/>
    </row>
    <row r="33" spans="2:16" x14ac:dyDescent="0.25">
      <c r="B33" s="13"/>
      <c r="E33" s="31" t="s">
        <v>30</v>
      </c>
      <c r="F33" s="31" t="s">
        <v>22</v>
      </c>
      <c r="G33" s="31" t="s">
        <v>23</v>
      </c>
      <c r="H33" s="31" t="s">
        <v>24</v>
      </c>
      <c r="I33" s="31" t="s">
        <v>25</v>
      </c>
      <c r="J33" s="31" t="s">
        <v>26</v>
      </c>
      <c r="K33" s="31" t="s">
        <v>27</v>
      </c>
      <c r="L33" s="31" t="s">
        <v>28</v>
      </c>
      <c r="M33" s="31" t="s">
        <v>29</v>
      </c>
      <c r="O33" s="12"/>
      <c r="P33" s="14"/>
    </row>
    <row r="34" spans="2:16" x14ac:dyDescent="0.25">
      <c r="B34" s="13"/>
      <c r="E34" s="51" t="s">
        <v>97</v>
      </c>
      <c r="F34" s="51" t="s">
        <v>79</v>
      </c>
      <c r="G34" s="51" t="s">
        <v>79</v>
      </c>
      <c r="H34" s="51" t="s">
        <v>80</v>
      </c>
      <c r="I34" s="51" t="s">
        <v>42</v>
      </c>
      <c r="J34" s="51" t="s">
        <v>42</v>
      </c>
      <c r="K34" s="51" t="s">
        <v>43</v>
      </c>
      <c r="L34" s="51" t="s">
        <v>44</v>
      </c>
      <c r="M34" s="51" t="s">
        <v>43</v>
      </c>
      <c r="O34" s="12"/>
      <c r="P34" s="14"/>
    </row>
    <row r="35" spans="2:16" x14ac:dyDescent="0.25">
      <c r="B35" s="13"/>
      <c r="E35" s="51" t="s">
        <v>82</v>
      </c>
      <c r="F35" s="51" t="s">
        <v>81</v>
      </c>
      <c r="G35" s="51" t="s">
        <v>82</v>
      </c>
      <c r="H35" s="51" t="s">
        <v>83</v>
      </c>
      <c r="I35" s="51" t="s">
        <v>17</v>
      </c>
      <c r="J35" s="51" t="s">
        <v>18</v>
      </c>
      <c r="K35" s="51" t="s">
        <v>84</v>
      </c>
      <c r="L35" s="51" t="s">
        <v>44</v>
      </c>
      <c r="M35" s="51" t="s">
        <v>43</v>
      </c>
      <c r="O35" s="12"/>
      <c r="P35" s="14"/>
    </row>
    <row r="36" spans="2:16" x14ac:dyDescent="0.25">
      <c r="B36" s="13"/>
      <c r="E36" s="51" t="s">
        <v>98</v>
      </c>
      <c r="F36" s="51" t="s">
        <v>85</v>
      </c>
      <c r="G36" s="51" t="s">
        <v>86</v>
      </c>
      <c r="H36" s="51" t="s">
        <v>87</v>
      </c>
      <c r="I36" s="51" t="s">
        <v>42</v>
      </c>
      <c r="J36" s="51" t="s">
        <v>42</v>
      </c>
      <c r="K36" s="51" t="s">
        <v>43</v>
      </c>
      <c r="L36" s="51" t="s">
        <v>44</v>
      </c>
      <c r="M36" s="51" t="s">
        <v>43</v>
      </c>
      <c r="O36" s="12"/>
      <c r="P36" s="14"/>
    </row>
    <row r="37" spans="2:16" x14ac:dyDescent="0.25">
      <c r="B37" s="13"/>
      <c r="C37" s="12"/>
      <c r="D37" s="12"/>
      <c r="E37" s="51" t="s">
        <v>88</v>
      </c>
      <c r="F37" s="51" t="s">
        <v>79</v>
      </c>
      <c r="G37" s="51" t="s">
        <v>88</v>
      </c>
      <c r="H37" s="51" t="s">
        <v>89</v>
      </c>
      <c r="I37" s="51" t="s">
        <v>42</v>
      </c>
      <c r="J37" s="51" t="s">
        <v>42</v>
      </c>
      <c r="K37" s="51" t="s">
        <v>43</v>
      </c>
      <c r="L37" s="51" t="s">
        <v>44</v>
      </c>
      <c r="M37" s="51" t="s">
        <v>43</v>
      </c>
      <c r="O37" s="12"/>
      <c r="P37" s="14"/>
    </row>
    <row r="38" spans="2:16" x14ac:dyDescent="0.25">
      <c r="B38" s="13"/>
      <c r="C38" s="12"/>
      <c r="D38" s="12"/>
      <c r="E38" s="51" t="s">
        <v>99</v>
      </c>
      <c r="F38" s="51" t="s">
        <v>90</v>
      </c>
      <c r="G38" s="51" t="s">
        <v>91</v>
      </c>
      <c r="H38" s="51" t="s">
        <v>20</v>
      </c>
      <c r="I38" s="51" t="s">
        <v>21</v>
      </c>
      <c r="J38" s="51" t="s">
        <v>18</v>
      </c>
      <c r="K38" s="51" t="s">
        <v>5</v>
      </c>
      <c r="L38" s="51" t="s">
        <v>19</v>
      </c>
      <c r="M38" s="51" t="s">
        <v>92</v>
      </c>
      <c r="N38" s="12"/>
      <c r="O38" s="12"/>
      <c r="P38" s="14"/>
    </row>
    <row r="39" spans="2:16" x14ac:dyDescent="0.25">
      <c r="B39" s="13"/>
      <c r="C39" s="12"/>
      <c r="D39" s="12"/>
      <c r="E39" s="51" t="s">
        <v>100</v>
      </c>
      <c r="F39" s="51" t="s">
        <v>85</v>
      </c>
      <c r="G39" s="51" t="s">
        <v>93</v>
      </c>
      <c r="H39" s="51" t="s">
        <v>94</v>
      </c>
      <c r="I39" s="51" t="s">
        <v>17</v>
      </c>
      <c r="J39" s="51" t="s">
        <v>18</v>
      </c>
      <c r="K39" s="51" t="s">
        <v>84</v>
      </c>
      <c r="L39" s="51" t="s">
        <v>44</v>
      </c>
      <c r="M39" s="51" t="s">
        <v>43</v>
      </c>
      <c r="N39" s="12"/>
      <c r="O39" s="12"/>
      <c r="P39" s="14"/>
    </row>
    <row r="40" spans="2:16" x14ac:dyDescent="0.25">
      <c r="B40" s="13"/>
      <c r="C40" s="12"/>
      <c r="D40" s="12"/>
      <c r="E40" s="51" t="s">
        <v>95</v>
      </c>
      <c r="F40" s="51" t="s">
        <v>79</v>
      </c>
      <c r="G40" s="51" t="s">
        <v>95</v>
      </c>
      <c r="H40" s="51" t="s">
        <v>96</v>
      </c>
      <c r="I40" s="51" t="s">
        <v>17</v>
      </c>
      <c r="J40" s="51" t="s">
        <v>18</v>
      </c>
      <c r="K40" s="51" t="s">
        <v>84</v>
      </c>
      <c r="L40" s="51" t="s">
        <v>44</v>
      </c>
      <c r="M40" s="51" t="s">
        <v>43</v>
      </c>
      <c r="N40" s="12"/>
      <c r="O40" s="12"/>
      <c r="P40" s="14"/>
    </row>
    <row r="41" spans="2:16" x14ac:dyDescent="0.25">
      <c r="B41" s="13"/>
      <c r="C41" s="12"/>
      <c r="D41" s="12"/>
      <c r="E41" s="171" t="s">
        <v>31</v>
      </c>
      <c r="F41" s="171"/>
      <c r="G41" s="171"/>
      <c r="H41" s="171"/>
      <c r="I41" s="171"/>
      <c r="J41" s="171"/>
      <c r="K41" s="171"/>
      <c r="L41" s="171"/>
      <c r="M41" s="171"/>
      <c r="N41" s="12"/>
      <c r="O41" s="12"/>
      <c r="P41" s="14"/>
    </row>
    <row r="42" spans="2:16" x14ac:dyDescent="0.2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/>
    </row>
    <row r="44" spans="2:16" x14ac:dyDescent="0.25">
      <c r="B44" s="19" t="s">
        <v>32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174" t="s">
        <v>159</v>
      </c>
      <c r="G47" s="174"/>
      <c r="H47" s="174"/>
      <c r="I47" s="174"/>
      <c r="J47" s="174"/>
      <c r="K47" s="174"/>
      <c r="L47" s="174"/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43" t="s">
        <v>37</v>
      </c>
      <c r="G48" s="192" t="s">
        <v>30</v>
      </c>
      <c r="H48" s="192"/>
      <c r="I48" s="43" t="s">
        <v>24</v>
      </c>
      <c r="J48" s="43" t="s">
        <v>38</v>
      </c>
      <c r="K48" s="43" t="s">
        <v>39</v>
      </c>
      <c r="L48" s="43" t="s">
        <v>40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51" t="s">
        <v>114</v>
      </c>
      <c r="G49" s="51" t="s">
        <v>161</v>
      </c>
      <c r="H49" s="51"/>
      <c r="I49" s="140" t="s">
        <v>162</v>
      </c>
      <c r="J49" s="140" t="s">
        <v>120</v>
      </c>
      <c r="K49" s="51" t="s">
        <v>34</v>
      </c>
      <c r="L49" s="51" t="s">
        <v>57</v>
      </c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51" t="s">
        <v>114</v>
      </c>
      <c r="G50" s="51" t="s">
        <v>115</v>
      </c>
      <c r="H50" s="51"/>
      <c r="I50" s="140" t="s">
        <v>160</v>
      </c>
      <c r="J50" s="140" t="s">
        <v>35</v>
      </c>
      <c r="K50" s="51" t="s">
        <v>34</v>
      </c>
      <c r="L50" s="51" t="s">
        <v>57</v>
      </c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71" t="s">
        <v>41</v>
      </c>
      <c r="G51" s="171"/>
      <c r="H51" s="171"/>
      <c r="I51" s="171"/>
      <c r="J51" s="171"/>
      <c r="K51" s="171"/>
      <c r="L51" s="171"/>
      <c r="M51" s="22"/>
      <c r="N51" s="22"/>
      <c r="O51" s="12"/>
      <c r="P51" s="14"/>
    </row>
    <row r="52" spans="2:16" x14ac:dyDescent="0.2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 x14ac:dyDescent="0.2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4"/>
    </row>
    <row r="54" spans="2:16" x14ac:dyDescent="0.2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4"/>
    </row>
    <row r="55" spans="2:16" x14ac:dyDescent="0.25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</row>
  </sheetData>
  <sortState ref="H35:I47">
    <sortCondition descending="1" ref="H35:H47"/>
  </sortState>
  <mergeCells count="15">
    <mergeCell ref="F51:L51"/>
    <mergeCell ref="F47:L47"/>
    <mergeCell ref="G48:H48"/>
    <mergeCell ref="E17:M17"/>
    <mergeCell ref="F20:L20"/>
    <mergeCell ref="F26:L26"/>
    <mergeCell ref="E32:M32"/>
    <mergeCell ref="E41:M41"/>
    <mergeCell ref="B1:P2"/>
    <mergeCell ref="E9:M9"/>
    <mergeCell ref="E11:E12"/>
    <mergeCell ref="F11:G11"/>
    <mergeCell ref="H11:I11"/>
    <mergeCell ref="J11:K11"/>
    <mergeCell ref="L11:M1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186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+B43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87" t="s">
        <v>157</v>
      </c>
      <c r="F9" s="187"/>
      <c r="G9" s="187"/>
      <c r="H9" s="187"/>
      <c r="I9" s="187"/>
      <c r="J9" s="187"/>
      <c r="K9" s="187"/>
      <c r="L9" s="187"/>
      <c r="M9" s="187"/>
      <c r="P9" s="18"/>
    </row>
    <row r="10" spans="2:16" x14ac:dyDescent="0.25">
      <c r="B10" s="13"/>
      <c r="E10" s="39"/>
      <c r="F10" s="39"/>
      <c r="G10" s="39"/>
      <c r="H10" s="39"/>
      <c r="I10" s="39" t="s">
        <v>14</v>
      </c>
      <c r="J10" s="39"/>
      <c r="K10" s="39"/>
      <c r="L10" s="39"/>
      <c r="M10" s="39"/>
      <c r="P10" s="18"/>
    </row>
    <row r="11" spans="2:16" x14ac:dyDescent="0.25">
      <c r="B11" s="13"/>
      <c r="E11" s="191" t="s">
        <v>12</v>
      </c>
      <c r="F11" s="184" t="s">
        <v>5</v>
      </c>
      <c r="G11" s="184"/>
      <c r="H11" s="184" t="s">
        <v>153</v>
      </c>
      <c r="I11" s="184"/>
      <c r="J11" s="184" t="s">
        <v>6</v>
      </c>
      <c r="K11" s="184"/>
      <c r="L11" s="184" t="s">
        <v>1</v>
      </c>
      <c r="M11" s="184"/>
      <c r="P11" s="18"/>
    </row>
    <row r="12" spans="2:16" x14ac:dyDescent="0.25">
      <c r="B12" s="13"/>
      <c r="E12" s="191"/>
      <c r="F12" s="31" t="s">
        <v>13</v>
      </c>
      <c r="G12" s="34" t="s">
        <v>10</v>
      </c>
      <c r="H12" s="31" t="s">
        <v>13</v>
      </c>
      <c r="I12" s="34" t="s">
        <v>10</v>
      </c>
      <c r="J12" s="31" t="s">
        <v>13</v>
      </c>
      <c r="K12" s="34" t="s">
        <v>10</v>
      </c>
      <c r="L12" s="31" t="s">
        <v>13</v>
      </c>
      <c r="M12" s="34" t="s">
        <v>10</v>
      </c>
      <c r="P12" s="18"/>
    </row>
    <row r="13" spans="2:16" x14ac:dyDescent="0.25">
      <c r="B13" s="13"/>
      <c r="E13" s="28" t="s">
        <v>7</v>
      </c>
      <c r="F13" s="45">
        <v>450.82100000000003</v>
      </c>
      <c r="G13" s="35">
        <f>+F13/F15</f>
        <v>0.96113838852657185</v>
      </c>
      <c r="H13" s="45">
        <v>208.613</v>
      </c>
      <c r="I13" s="35">
        <f>+H13/H15</f>
        <v>0.30930236350993312</v>
      </c>
      <c r="J13" s="45">
        <v>27.55</v>
      </c>
      <c r="K13" s="35">
        <f>+J13/J15</f>
        <v>1.3395863571274017E-2</v>
      </c>
      <c r="L13" s="45">
        <f>+J13+H13+F13</f>
        <v>686.98400000000004</v>
      </c>
      <c r="M13" s="35">
        <f>+L13/L15</f>
        <v>0.21467465095807434</v>
      </c>
      <c r="P13" s="18"/>
    </row>
    <row r="14" spans="2:16" x14ac:dyDescent="0.25">
      <c r="B14" s="13"/>
      <c r="E14" s="28" t="s">
        <v>8</v>
      </c>
      <c r="F14" s="45">
        <v>18.228000000000002</v>
      </c>
      <c r="G14" s="35">
        <f>+F14/F15</f>
        <v>3.8861611473428148E-2</v>
      </c>
      <c r="H14" s="45">
        <v>465.85</v>
      </c>
      <c r="I14" s="35">
        <f>+H14/H15</f>
        <v>0.69069763649006699</v>
      </c>
      <c r="J14" s="45">
        <v>2029.0550000000001</v>
      </c>
      <c r="K14" s="35">
        <f>+J14/J15</f>
        <v>0.98660413642872602</v>
      </c>
      <c r="L14" s="45">
        <f>+J14+H14+F14</f>
        <v>2513.1330000000003</v>
      </c>
      <c r="M14" s="35">
        <f>+L14/L15</f>
        <v>0.78532534904192575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469.04900000000004</v>
      </c>
      <c r="G15" s="36">
        <f t="shared" si="0"/>
        <v>1</v>
      </c>
      <c r="H15" s="46">
        <f t="shared" si="0"/>
        <v>674.46299999999997</v>
      </c>
      <c r="I15" s="36">
        <f t="shared" si="0"/>
        <v>1</v>
      </c>
      <c r="J15" s="46">
        <f t="shared" si="0"/>
        <v>2056.605</v>
      </c>
      <c r="K15" s="36">
        <f t="shared" si="0"/>
        <v>1</v>
      </c>
      <c r="L15" s="46">
        <f>+J15+H15+F15</f>
        <v>3200.1170000000002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0.14657245344467093</v>
      </c>
      <c r="G16" s="42"/>
      <c r="H16" s="36">
        <f>+H15/L15</f>
        <v>0.21076198151505082</v>
      </c>
      <c r="I16" s="42"/>
      <c r="J16" s="36">
        <f>+J15/L15</f>
        <v>0.64266556504027816</v>
      </c>
      <c r="K16" s="42"/>
      <c r="L16" s="36">
        <f>+J16+H16+F16</f>
        <v>0.99999999999999989</v>
      </c>
      <c r="M16" s="36"/>
      <c r="P16" s="18"/>
    </row>
    <row r="17" spans="2:16" x14ac:dyDescent="0.25">
      <c r="B17" s="13"/>
      <c r="E17" s="171" t="s">
        <v>15</v>
      </c>
      <c r="F17" s="171"/>
      <c r="G17" s="171"/>
      <c r="H17" s="171"/>
      <c r="I17" s="171"/>
      <c r="J17" s="171"/>
      <c r="K17" s="171"/>
      <c r="L17" s="171"/>
      <c r="M17" s="171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74" t="s">
        <v>157</v>
      </c>
      <c r="G20" s="174"/>
      <c r="H20" s="174"/>
      <c r="I20" s="174"/>
      <c r="J20" s="174"/>
      <c r="K20" s="174"/>
      <c r="L20" s="174"/>
      <c r="P20" s="18"/>
    </row>
    <row r="21" spans="2:16" ht="24" x14ac:dyDescent="0.25">
      <c r="B21" s="13"/>
      <c r="F21" s="40" t="s">
        <v>9</v>
      </c>
      <c r="G21" s="32" t="s">
        <v>7</v>
      </c>
      <c r="H21" s="37" t="s">
        <v>10</v>
      </c>
      <c r="I21" s="33" t="s">
        <v>8</v>
      </c>
      <c r="J21" s="37" t="s">
        <v>10</v>
      </c>
      <c r="K21" s="26" t="s">
        <v>1</v>
      </c>
      <c r="L21" s="37" t="s">
        <v>10</v>
      </c>
      <c r="P21" s="18"/>
    </row>
    <row r="22" spans="2:16" x14ac:dyDescent="0.25">
      <c r="B22" s="13"/>
      <c r="F22" s="28" t="s">
        <v>5</v>
      </c>
      <c r="G22" s="47">
        <v>450.82100000000003</v>
      </c>
      <c r="H22" s="49">
        <f>+G22/G25</f>
        <v>0.65623216843478172</v>
      </c>
      <c r="I22" s="47">
        <v>18.228000000000002</v>
      </c>
      <c r="J22" s="49">
        <f>+I22/I25</f>
        <v>7.2530980254526915E-3</v>
      </c>
      <c r="K22" s="47">
        <f>+I22+G22</f>
        <v>469.04900000000004</v>
      </c>
      <c r="L22" s="49">
        <f>+K22/K25</f>
        <v>0.14657245344467093</v>
      </c>
      <c r="P22" s="18"/>
    </row>
    <row r="23" spans="2:16" x14ac:dyDescent="0.25">
      <c r="B23" s="13"/>
      <c r="F23" s="28" t="s">
        <v>153</v>
      </c>
      <c r="G23" s="47">
        <v>208.613</v>
      </c>
      <c r="H23" s="49">
        <f>+G23/G25</f>
        <v>0.30366500529852225</v>
      </c>
      <c r="I23" s="47">
        <v>465.85</v>
      </c>
      <c r="J23" s="49">
        <f>+I23/I25</f>
        <v>0.18536623409903097</v>
      </c>
      <c r="K23" s="47">
        <f>+I23+G23</f>
        <v>674.46299999999997</v>
      </c>
      <c r="L23" s="49">
        <f>+K23/K25</f>
        <v>0.21076198151505082</v>
      </c>
      <c r="P23" s="18"/>
    </row>
    <row r="24" spans="2:16" ht="15" customHeight="1" x14ac:dyDescent="0.25">
      <c r="B24" s="13"/>
      <c r="F24" s="28" t="s">
        <v>6</v>
      </c>
      <c r="G24" s="47">
        <v>27.55</v>
      </c>
      <c r="H24" s="49">
        <f>+G24/G25</f>
        <v>4.0102826266696173E-2</v>
      </c>
      <c r="I24" s="47">
        <v>2029.0550000000001</v>
      </c>
      <c r="J24" s="49">
        <f>+I24/I25</f>
        <v>0.80738066787551632</v>
      </c>
      <c r="K24" s="47">
        <f>+I24+G24</f>
        <v>2056.605</v>
      </c>
      <c r="L24" s="49">
        <f>+K24/K25</f>
        <v>0.64266556504027816</v>
      </c>
      <c r="P24" s="18"/>
    </row>
    <row r="25" spans="2:16" x14ac:dyDescent="0.25">
      <c r="B25" s="13"/>
      <c r="F25" s="38" t="s">
        <v>1</v>
      </c>
      <c r="G25" s="48">
        <f>SUM(G22:G24)</f>
        <v>686.98399999999992</v>
      </c>
      <c r="H25" s="50">
        <f t="shared" ref="H25:L25" si="1">SUM(H22:H24)</f>
        <v>1.0000000000000002</v>
      </c>
      <c r="I25" s="48">
        <f t="shared" si="1"/>
        <v>2513.1330000000003</v>
      </c>
      <c r="J25" s="50">
        <f t="shared" si="1"/>
        <v>1</v>
      </c>
      <c r="K25" s="48">
        <f t="shared" si="1"/>
        <v>3200.1170000000002</v>
      </c>
      <c r="L25" s="50">
        <f t="shared" si="1"/>
        <v>0.99999999999999989</v>
      </c>
      <c r="P25" s="18"/>
    </row>
    <row r="26" spans="2:16" x14ac:dyDescent="0.25">
      <c r="B26" s="13"/>
      <c r="F26" s="171" t="s">
        <v>11</v>
      </c>
      <c r="G26" s="171"/>
      <c r="H26" s="171"/>
      <c r="I26" s="171"/>
      <c r="J26" s="171"/>
      <c r="K26" s="171"/>
      <c r="L26" s="171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74" t="s">
        <v>158</v>
      </c>
      <c r="F32" s="174"/>
      <c r="G32" s="174"/>
      <c r="H32" s="174"/>
      <c r="I32" s="174"/>
      <c r="J32" s="174"/>
      <c r="K32" s="174"/>
      <c r="L32" s="174"/>
      <c r="M32" s="174"/>
      <c r="N32" s="12"/>
      <c r="O32" s="12"/>
      <c r="P32" s="14"/>
    </row>
    <row r="33" spans="2:16" x14ac:dyDescent="0.25">
      <c r="B33" s="13"/>
      <c r="E33" s="31" t="s">
        <v>30</v>
      </c>
      <c r="F33" s="31" t="s">
        <v>22</v>
      </c>
      <c r="G33" s="31" t="s">
        <v>23</v>
      </c>
      <c r="H33" s="31" t="s">
        <v>24</v>
      </c>
      <c r="I33" s="31" t="s">
        <v>25</v>
      </c>
      <c r="J33" s="31" t="s">
        <v>26</v>
      </c>
      <c r="K33" s="31" t="s">
        <v>27</v>
      </c>
      <c r="L33" s="31" t="s">
        <v>28</v>
      </c>
      <c r="M33" s="31" t="s">
        <v>29</v>
      </c>
      <c r="O33" s="12"/>
      <c r="P33" s="14"/>
    </row>
    <row r="34" spans="2:16" x14ac:dyDescent="0.25">
      <c r="B34" s="13"/>
      <c r="E34" s="51" t="s">
        <v>102</v>
      </c>
      <c r="F34" s="51" t="s">
        <v>101</v>
      </c>
      <c r="G34" s="51" t="s">
        <v>101</v>
      </c>
      <c r="H34" s="51" t="s">
        <v>20</v>
      </c>
      <c r="I34" s="51" t="s">
        <v>21</v>
      </c>
      <c r="J34" s="51" t="s">
        <v>18</v>
      </c>
      <c r="K34" s="51" t="s">
        <v>5</v>
      </c>
      <c r="L34" s="51" t="s">
        <v>19</v>
      </c>
      <c r="M34" s="51" t="s">
        <v>92</v>
      </c>
      <c r="O34" s="12"/>
      <c r="P34" s="14"/>
    </row>
    <row r="35" spans="2:16" x14ac:dyDescent="0.25">
      <c r="B35" s="13"/>
      <c r="E35" s="171" t="s">
        <v>31</v>
      </c>
      <c r="F35" s="171"/>
      <c r="G35" s="171"/>
      <c r="H35" s="171"/>
      <c r="I35" s="171"/>
      <c r="J35" s="171"/>
      <c r="K35" s="171"/>
      <c r="L35" s="171"/>
      <c r="M35" s="171"/>
      <c r="O35" s="12"/>
      <c r="P35" s="14"/>
    </row>
    <row r="36" spans="2:16" x14ac:dyDescent="0.25">
      <c r="B36" s="13"/>
      <c r="C36" s="12"/>
      <c r="D36" s="12"/>
      <c r="O36" s="12"/>
      <c r="P36" s="14"/>
    </row>
    <row r="37" spans="2:16" x14ac:dyDescent="0.2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x14ac:dyDescent="0.25">
      <c r="B43" s="19" t="s">
        <v>32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74" t="s">
        <v>159</v>
      </c>
      <c r="G46" s="174"/>
      <c r="H46" s="174"/>
      <c r="I46" s="174"/>
      <c r="J46" s="174"/>
      <c r="K46" s="174"/>
      <c r="L46" s="174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43" t="s">
        <v>37</v>
      </c>
      <c r="G47" s="192" t="s">
        <v>30</v>
      </c>
      <c r="H47" s="192"/>
      <c r="I47" s="43" t="s">
        <v>24</v>
      </c>
      <c r="J47" s="43" t="s">
        <v>38</v>
      </c>
      <c r="K47" s="43" t="s">
        <v>39</v>
      </c>
      <c r="L47" s="43" t="s">
        <v>40</v>
      </c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51" t="s">
        <v>116</v>
      </c>
      <c r="G48" s="51" t="s">
        <v>117</v>
      </c>
      <c r="H48" s="51"/>
      <c r="I48" s="51" t="s">
        <v>160</v>
      </c>
      <c r="J48" s="51" t="s">
        <v>35</v>
      </c>
      <c r="K48" s="51" t="s">
        <v>34</v>
      </c>
      <c r="L48" s="51" t="s">
        <v>113</v>
      </c>
      <c r="M48" s="12"/>
      <c r="N48" s="12"/>
      <c r="O48" s="12"/>
      <c r="P48" s="14"/>
    </row>
    <row r="49" spans="2:16" x14ac:dyDescent="0.25">
      <c r="B49" s="13"/>
      <c r="C49" s="12"/>
      <c r="D49" s="12"/>
      <c r="E49" s="12"/>
      <c r="F49" s="171" t="s">
        <v>41</v>
      </c>
      <c r="G49" s="171"/>
      <c r="H49" s="171"/>
      <c r="I49" s="171"/>
      <c r="J49" s="171"/>
      <c r="K49" s="171"/>
      <c r="L49" s="171"/>
      <c r="M49" s="22"/>
      <c r="N49" s="22"/>
      <c r="O49" s="12"/>
      <c r="P49" s="14"/>
    </row>
    <row r="50" spans="2:16" x14ac:dyDescent="0.25">
      <c r="B50" s="13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4"/>
    </row>
    <row r="53" spans="2:16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</sheetData>
  <sortState ref="H35:I47">
    <sortCondition descending="1" ref="H35:H47"/>
  </sortState>
  <mergeCells count="15">
    <mergeCell ref="G47:H47"/>
    <mergeCell ref="F49:L49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5:M35"/>
    <mergeCell ref="F46:L4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zoomScaleNormal="100" workbookViewId="0">
      <selection activeCell="B5" sqref="B5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187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+B42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87" t="s">
        <v>157</v>
      </c>
      <c r="F9" s="187"/>
      <c r="G9" s="187"/>
      <c r="H9" s="187"/>
      <c r="I9" s="187"/>
      <c r="J9" s="187"/>
      <c r="K9" s="187"/>
      <c r="L9" s="187"/>
      <c r="M9" s="187"/>
      <c r="P9" s="18"/>
    </row>
    <row r="10" spans="2:16" x14ac:dyDescent="0.25">
      <c r="B10" s="13"/>
      <c r="E10" s="39"/>
      <c r="F10" s="39"/>
      <c r="G10" s="39"/>
      <c r="H10" s="39"/>
      <c r="I10" s="39" t="s">
        <v>14</v>
      </c>
      <c r="J10" s="39"/>
      <c r="K10" s="39"/>
      <c r="L10" s="39"/>
      <c r="M10" s="39"/>
      <c r="P10" s="18"/>
    </row>
    <row r="11" spans="2:16" x14ac:dyDescent="0.25">
      <c r="B11" s="13"/>
      <c r="E11" s="191" t="s">
        <v>12</v>
      </c>
      <c r="F11" s="184" t="s">
        <v>5</v>
      </c>
      <c r="G11" s="184"/>
      <c r="H11" s="184" t="s">
        <v>153</v>
      </c>
      <c r="I11" s="184"/>
      <c r="J11" s="184" t="s">
        <v>6</v>
      </c>
      <c r="K11" s="184"/>
      <c r="L11" s="184" t="s">
        <v>1</v>
      </c>
      <c r="M11" s="184"/>
      <c r="P11" s="18"/>
    </row>
    <row r="12" spans="2:16" x14ac:dyDescent="0.25">
      <c r="B12" s="13"/>
      <c r="E12" s="191"/>
      <c r="F12" s="31" t="s">
        <v>13</v>
      </c>
      <c r="G12" s="34" t="s">
        <v>10</v>
      </c>
      <c r="H12" s="31" t="s">
        <v>13</v>
      </c>
      <c r="I12" s="34" t="s">
        <v>10</v>
      </c>
      <c r="J12" s="31" t="s">
        <v>13</v>
      </c>
      <c r="K12" s="34" t="s">
        <v>10</v>
      </c>
      <c r="L12" s="31" t="s">
        <v>13</v>
      </c>
      <c r="M12" s="34" t="s">
        <v>10</v>
      </c>
      <c r="P12" s="18"/>
    </row>
    <row r="13" spans="2:16" x14ac:dyDescent="0.25">
      <c r="B13" s="13"/>
      <c r="E13" s="28" t="s">
        <v>7</v>
      </c>
      <c r="F13" s="139">
        <v>1582.976000000001</v>
      </c>
      <c r="G13" s="35">
        <f>+F13/F15</f>
        <v>0.91258954524333591</v>
      </c>
      <c r="H13" s="45">
        <v>168.90600000000001</v>
      </c>
      <c r="I13" s="35">
        <f>+H13/H15</f>
        <v>0.26620834436585089</v>
      </c>
      <c r="J13" s="45">
        <v>333.66300000000001</v>
      </c>
      <c r="K13" s="35">
        <f>+J13/J15</f>
        <v>5.1373275082276411E-2</v>
      </c>
      <c r="L13" s="45">
        <f>+J13+H13+F13</f>
        <v>2085.545000000001</v>
      </c>
      <c r="M13" s="35">
        <f>+L13/L15</f>
        <v>0.2352836389961554</v>
      </c>
      <c r="P13" s="18"/>
    </row>
    <row r="14" spans="2:16" x14ac:dyDescent="0.25">
      <c r="B14" s="13"/>
      <c r="E14" s="28" t="s">
        <v>8</v>
      </c>
      <c r="F14" s="45">
        <v>151.62200000000001</v>
      </c>
      <c r="G14" s="35">
        <f>+F14/F15</f>
        <v>8.7410454756664036E-2</v>
      </c>
      <c r="H14" s="45">
        <v>465.58199999999999</v>
      </c>
      <c r="I14" s="35">
        <f>+H14/H15</f>
        <v>0.73379165563414905</v>
      </c>
      <c r="J14" s="45">
        <v>6161.2120000000004</v>
      </c>
      <c r="K14" s="35">
        <f>+J14/J15</f>
        <v>0.94862672491772371</v>
      </c>
      <c r="L14" s="45">
        <f>+J14+H14+F14</f>
        <v>6778.4160000000011</v>
      </c>
      <c r="M14" s="35">
        <f>+L14/L15</f>
        <v>0.76471636100384466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1734.5980000000011</v>
      </c>
      <c r="G15" s="36">
        <f t="shared" si="0"/>
        <v>1</v>
      </c>
      <c r="H15" s="46">
        <f t="shared" si="0"/>
        <v>634.48800000000006</v>
      </c>
      <c r="I15" s="36">
        <f t="shared" si="0"/>
        <v>1</v>
      </c>
      <c r="J15" s="46">
        <f t="shared" si="0"/>
        <v>6494.875</v>
      </c>
      <c r="K15" s="36">
        <f t="shared" si="0"/>
        <v>1.0000000000000002</v>
      </c>
      <c r="L15" s="46">
        <f>+J15+H15+F15</f>
        <v>8863.9610000000011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0.19569106858660601</v>
      </c>
      <c r="G16" s="42"/>
      <c r="H16" s="36">
        <f>+H15/L15</f>
        <v>7.1580639851641939E-2</v>
      </c>
      <c r="I16" s="42"/>
      <c r="J16" s="36">
        <f>+J15/L15</f>
        <v>0.73272829156175201</v>
      </c>
      <c r="K16" s="42"/>
      <c r="L16" s="36">
        <f>+J16+H16+F16</f>
        <v>1</v>
      </c>
      <c r="M16" s="36"/>
      <c r="P16" s="18"/>
    </row>
    <row r="17" spans="2:16" x14ac:dyDescent="0.25">
      <c r="B17" s="13"/>
      <c r="E17" s="171" t="s">
        <v>15</v>
      </c>
      <c r="F17" s="171"/>
      <c r="G17" s="171"/>
      <c r="H17" s="171"/>
      <c r="I17" s="171"/>
      <c r="J17" s="171"/>
      <c r="K17" s="171"/>
      <c r="L17" s="171"/>
      <c r="M17" s="171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74" t="s">
        <v>157</v>
      </c>
      <c r="G20" s="174"/>
      <c r="H20" s="174"/>
      <c r="I20" s="174"/>
      <c r="J20" s="174"/>
      <c r="K20" s="174"/>
      <c r="L20" s="174"/>
      <c r="P20" s="18"/>
    </row>
    <row r="21" spans="2:16" ht="24" x14ac:dyDescent="0.25">
      <c r="B21" s="13"/>
      <c r="F21" s="40" t="s">
        <v>9</v>
      </c>
      <c r="G21" s="32" t="s">
        <v>7</v>
      </c>
      <c r="H21" s="37" t="s">
        <v>10</v>
      </c>
      <c r="I21" s="33" t="s">
        <v>8</v>
      </c>
      <c r="J21" s="37" t="s">
        <v>10</v>
      </c>
      <c r="K21" s="26" t="s">
        <v>1</v>
      </c>
      <c r="L21" s="37" t="s">
        <v>10</v>
      </c>
      <c r="P21" s="18"/>
    </row>
    <row r="22" spans="2:16" x14ac:dyDescent="0.25">
      <c r="B22" s="13"/>
      <c r="F22" s="28" t="s">
        <v>5</v>
      </c>
      <c r="G22" s="47">
        <v>1582.9760000000001</v>
      </c>
      <c r="H22" s="49">
        <f>+G22/G25</f>
        <v>0.75902270150008755</v>
      </c>
      <c r="I22" s="47">
        <v>151.62200000000001</v>
      </c>
      <c r="J22" s="49">
        <f>+I22/I25</f>
        <v>2.2368352724294292E-2</v>
      </c>
      <c r="K22" s="47">
        <f>+I22+G22</f>
        <v>1734.5980000000002</v>
      </c>
      <c r="L22" s="49">
        <f>+K22/K25</f>
        <v>0.19569106858660595</v>
      </c>
      <c r="P22" s="18"/>
    </row>
    <row r="23" spans="2:16" ht="15.75" customHeight="1" x14ac:dyDescent="0.25">
      <c r="B23" s="13"/>
      <c r="F23" s="28" t="s">
        <v>153</v>
      </c>
      <c r="G23" s="47">
        <v>168.90600000000001</v>
      </c>
      <c r="H23" s="49">
        <f>+G23/G25</f>
        <v>8.0988902181444181E-2</v>
      </c>
      <c r="I23" s="47">
        <v>465.58199999999999</v>
      </c>
      <c r="J23" s="49">
        <f>+I23/I25</f>
        <v>6.8685958489416998E-2</v>
      </c>
      <c r="K23" s="47">
        <f>+I23+G23</f>
        <v>634.48800000000006</v>
      </c>
      <c r="L23" s="49">
        <f>+K23/K25</f>
        <v>7.1580639851641953E-2</v>
      </c>
      <c r="P23" s="18"/>
    </row>
    <row r="24" spans="2:16" ht="15" customHeight="1" x14ac:dyDescent="0.25">
      <c r="B24" s="13"/>
      <c r="F24" s="28" t="s">
        <v>6</v>
      </c>
      <c r="G24" s="47">
        <v>333.66300000000001</v>
      </c>
      <c r="H24" s="49">
        <f>+G24/G25</f>
        <v>0.15998839631846831</v>
      </c>
      <c r="I24" s="47">
        <v>6161.2120000000004</v>
      </c>
      <c r="J24" s="49">
        <f>+I24/I25</f>
        <v>0.90894568878628879</v>
      </c>
      <c r="K24" s="47">
        <f>+I24+G24</f>
        <v>6494.875</v>
      </c>
      <c r="L24" s="49">
        <f>+K24/K25</f>
        <v>0.73272829156175223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2085.5450000000001</v>
      </c>
      <c r="H25" s="50">
        <f t="shared" si="1"/>
        <v>1</v>
      </c>
      <c r="I25" s="48">
        <f t="shared" si="1"/>
        <v>6778.4160000000002</v>
      </c>
      <c r="J25" s="50">
        <f t="shared" si="1"/>
        <v>1</v>
      </c>
      <c r="K25" s="48">
        <f t="shared" si="1"/>
        <v>8863.9609999999993</v>
      </c>
      <c r="L25" s="50">
        <f t="shared" si="1"/>
        <v>1</v>
      </c>
      <c r="P25" s="18"/>
    </row>
    <row r="26" spans="2:16" x14ac:dyDescent="0.25">
      <c r="B26" s="13"/>
      <c r="F26" s="171" t="s">
        <v>11</v>
      </c>
      <c r="G26" s="171"/>
      <c r="H26" s="171"/>
      <c r="I26" s="171"/>
      <c r="J26" s="171"/>
      <c r="K26" s="171"/>
      <c r="L26" s="171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74" t="s">
        <v>158</v>
      </c>
      <c r="F32" s="174"/>
      <c r="G32" s="174"/>
      <c r="H32" s="174"/>
      <c r="I32" s="174"/>
      <c r="J32" s="174"/>
      <c r="K32" s="174"/>
      <c r="L32" s="174"/>
      <c r="M32" s="174"/>
      <c r="N32" s="12"/>
      <c r="O32" s="12"/>
      <c r="P32" s="14"/>
    </row>
    <row r="33" spans="2:16" x14ac:dyDescent="0.25">
      <c r="B33" s="13"/>
      <c r="E33" s="31" t="s">
        <v>30</v>
      </c>
      <c r="F33" s="31" t="s">
        <v>22</v>
      </c>
      <c r="G33" s="31" t="s">
        <v>23</v>
      </c>
      <c r="H33" s="31" t="s">
        <v>24</v>
      </c>
      <c r="I33" s="31" t="s">
        <v>25</v>
      </c>
      <c r="J33" s="31" t="s">
        <v>26</v>
      </c>
      <c r="K33" s="31" t="s">
        <v>27</v>
      </c>
      <c r="L33" s="31" t="s">
        <v>28</v>
      </c>
      <c r="M33" s="31" t="s">
        <v>29</v>
      </c>
      <c r="O33" s="12"/>
      <c r="P33" s="14"/>
    </row>
    <row r="34" spans="2:16" x14ac:dyDescent="0.25">
      <c r="B34" s="13"/>
      <c r="E34" s="51" t="s">
        <v>109</v>
      </c>
      <c r="F34" s="51" t="s">
        <v>103</v>
      </c>
      <c r="G34" s="51" t="s">
        <v>104</v>
      </c>
      <c r="H34" s="51" t="s">
        <v>105</v>
      </c>
      <c r="I34" s="51" t="s">
        <v>42</v>
      </c>
      <c r="J34" s="51" t="s">
        <v>42</v>
      </c>
      <c r="K34" s="51" t="s">
        <v>43</v>
      </c>
      <c r="L34" s="51" t="s">
        <v>44</v>
      </c>
      <c r="M34" s="51" t="s">
        <v>43</v>
      </c>
      <c r="O34" s="12"/>
      <c r="P34" s="14"/>
    </row>
    <row r="35" spans="2:16" x14ac:dyDescent="0.25">
      <c r="B35" s="13"/>
      <c r="C35" s="12"/>
      <c r="D35" s="12"/>
      <c r="E35" s="51" t="s">
        <v>110</v>
      </c>
      <c r="F35" s="51" t="s">
        <v>66</v>
      </c>
      <c r="G35" s="51" t="s">
        <v>106</v>
      </c>
      <c r="H35" s="51" t="s">
        <v>20</v>
      </c>
      <c r="I35" s="51" t="s">
        <v>21</v>
      </c>
      <c r="J35" s="51" t="s">
        <v>18</v>
      </c>
      <c r="K35" s="51" t="s">
        <v>5</v>
      </c>
      <c r="L35" s="51" t="s">
        <v>19</v>
      </c>
      <c r="M35" s="51" t="s">
        <v>5</v>
      </c>
      <c r="O35" s="12"/>
      <c r="P35" s="14"/>
    </row>
    <row r="36" spans="2:16" x14ac:dyDescent="0.25">
      <c r="B36" s="13"/>
      <c r="C36" s="12"/>
      <c r="D36" s="12"/>
      <c r="E36" s="51" t="s">
        <v>111</v>
      </c>
      <c r="F36" s="51" t="s">
        <v>107</v>
      </c>
      <c r="G36" s="51" t="s">
        <v>108</v>
      </c>
      <c r="H36" s="51" t="s">
        <v>20</v>
      </c>
      <c r="I36" s="51" t="s">
        <v>21</v>
      </c>
      <c r="J36" s="51" t="s">
        <v>18</v>
      </c>
      <c r="K36" s="51" t="s">
        <v>5</v>
      </c>
      <c r="L36" s="51" t="s">
        <v>19</v>
      </c>
      <c r="M36" s="51" t="s">
        <v>92</v>
      </c>
      <c r="N36" s="12"/>
      <c r="O36" s="12"/>
      <c r="P36" s="14"/>
    </row>
    <row r="37" spans="2:16" x14ac:dyDescent="0.25">
      <c r="B37" s="13"/>
      <c r="C37" s="12"/>
      <c r="D37" s="12"/>
      <c r="E37" s="171" t="s">
        <v>31</v>
      </c>
      <c r="F37" s="171"/>
      <c r="G37" s="171"/>
      <c r="H37" s="171"/>
      <c r="I37" s="171"/>
      <c r="J37" s="171"/>
      <c r="K37" s="171"/>
      <c r="L37" s="171"/>
      <c r="M37" s="171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</row>
    <row r="42" spans="2:16" x14ac:dyDescent="0.25">
      <c r="B42" s="19" t="s">
        <v>32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1"/>
    </row>
    <row r="43" spans="2:16" x14ac:dyDescent="0.25"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74" t="s">
        <v>159</v>
      </c>
      <c r="G45" s="174"/>
      <c r="H45" s="174"/>
      <c r="I45" s="174"/>
      <c r="J45" s="174"/>
      <c r="K45" s="174"/>
      <c r="L45" s="174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43" t="s">
        <v>37</v>
      </c>
      <c r="G46" s="192" t="s">
        <v>30</v>
      </c>
      <c r="H46" s="192"/>
      <c r="I46" s="43" t="s">
        <v>24</v>
      </c>
      <c r="J46" s="43" t="s">
        <v>38</v>
      </c>
      <c r="K46" s="43" t="s">
        <v>39</v>
      </c>
      <c r="L46" s="43" t="s">
        <v>40</v>
      </c>
      <c r="M46" s="12"/>
      <c r="N46" s="12"/>
      <c r="O46" s="12"/>
      <c r="P46" s="14"/>
    </row>
    <row r="47" spans="2:16" ht="12" customHeight="1" x14ac:dyDescent="0.25">
      <c r="B47" s="13"/>
      <c r="C47" s="12"/>
      <c r="D47" s="12"/>
      <c r="E47" s="12"/>
      <c r="F47" s="140" t="s">
        <v>121</v>
      </c>
      <c r="G47" s="197" t="s">
        <v>124</v>
      </c>
      <c r="H47" s="198"/>
      <c r="I47" s="140" t="s">
        <v>163</v>
      </c>
      <c r="J47" s="140" t="s">
        <v>36</v>
      </c>
      <c r="K47" s="140" t="s">
        <v>34</v>
      </c>
      <c r="L47" s="140" t="s">
        <v>57</v>
      </c>
      <c r="M47" s="22"/>
      <c r="N47" s="22"/>
      <c r="O47" s="12"/>
      <c r="P47" s="14"/>
    </row>
    <row r="48" spans="2:16" ht="12" customHeight="1" x14ac:dyDescent="0.25">
      <c r="B48" s="13"/>
      <c r="C48" s="12"/>
      <c r="D48" s="12"/>
      <c r="E48" s="12"/>
      <c r="F48" s="140" t="s">
        <v>121</v>
      </c>
      <c r="G48" s="193" t="s">
        <v>123</v>
      </c>
      <c r="H48" s="194"/>
      <c r="I48" s="140" t="s">
        <v>119</v>
      </c>
      <c r="J48" s="140" t="s">
        <v>36</v>
      </c>
      <c r="K48" s="140" t="s">
        <v>34</v>
      </c>
      <c r="L48" s="140" t="s">
        <v>57</v>
      </c>
      <c r="M48" s="22"/>
      <c r="N48" s="22"/>
      <c r="O48" s="12"/>
      <c r="P48" s="14"/>
    </row>
    <row r="49" spans="2:16" ht="12" customHeight="1" x14ac:dyDescent="0.25">
      <c r="B49" s="13"/>
      <c r="C49" s="12"/>
      <c r="D49" s="12"/>
      <c r="E49" s="12"/>
      <c r="F49" s="140" t="s">
        <v>121</v>
      </c>
      <c r="G49" s="193" t="s">
        <v>122</v>
      </c>
      <c r="H49" s="194"/>
      <c r="I49" s="140" t="s">
        <v>118</v>
      </c>
      <c r="J49" s="140" t="s">
        <v>33</v>
      </c>
      <c r="K49" s="140" t="s">
        <v>34</v>
      </c>
      <c r="L49" s="140" t="s">
        <v>57</v>
      </c>
      <c r="M49" s="22"/>
      <c r="N49" s="22"/>
      <c r="O49" s="12"/>
      <c r="P49" s="14"/>
    </row>
    <row r="50" spans="2:16" ht="12" customHeight="1" x14ac:dyDescent="0.25">
      <c r="B50" s="13"/>
      <c r="C50" s="12"/>
      <c r="D50" s="12"/>
      <c r="E50" s="12"/>
      <c r="F50" s="140" t="s">
        <v>121</v>
      </c>
      <c r="G50" s="193" t="s">
        <v>164</v>
      </c>
      <c r="H50" s="194"/>
      <c r="I50" s="140" t="s">
        <v>165</v>
      </c>
      <c r="J50" s="140" t="s">
        <v>36</v>
      </c>
      <c r="K50" s="140" t="s">
        <v>34</v>
      </c>
      <c r="L50" s="140" t="s">
        <v>57</v>
      </c>
      <c r="M50" s="22"/>
      <c r="N50" s="22"/>
      <c r="O50" s="12"/>
      <c r="P50" s="14"/>
    </row>
    <row r="51" spans="2:16" ht="12" customHeight="1" x14ac:dyDescent="0.25">
      <c r="B51" s="13"/>
      <c r="C51" s="12"/>
      <c r="D51" s="12"/>
      <c r="E51" s="12"/>
      <c r="F51" s="140" t="s">
        <v>126</v>
      </c>
      <c r="G51" s="193" t="s">
        <v>166</v>
      </c>
      <c r="H51" s="194"/>
      <c r="I51" s="140" t="s">
        <v>167</v>
      </c>
      <c r="J51" s="140" t="s">
        <v>36</v>
      </c>
      <c r="K51" s="140" t="s">
        <v>34</v>
      </c>
      <c r="L51" s="140" t="s">
        <v>57</v>
      </c>
      <c r="M51" s="22"/>
      <c r="N51" s="22"/>
      <c r="O51" s="12"/>
      <c r="P51" s="14"/>
    </row>
    <row r="52" spans="2:16" ht="12" customHeight="1" x14ac:dyDescent="0.25">
      <c r="B52" s="13"/>
      <c r="C52" s="12"/>
      <c r="D52" s="12"/>
      <c r="E52" s="12"/>
      <c r="F52" s="140" t="s">
        <v>126</v>
      </c>
      <c r="G52" s="193" t="s">
        <v>127</v>
      </c>
      <c r="H52" s="194"/>
      <c r="I52" s="140" t="s">
        <v>168</v>
      </c>
      <c r="J52" s="140" t="s">
        <v>120</v>
      </c>
      <c r="K52" s="140" t="s">
        <v>34</v>
      </c>
      <c r="L52" s="140" t="s">
        <v>57</v>
      </c>
      <c r="M52" s="22"/>
      <c r="N52" s="22"/>
      <c r="O52" s="12"/>
      <c r="P52" s="14"/>
    </row>
    <row r="53" spans="2:16" ht="12" customHeight="1" x14ac:dyDescent="0.25">
      <c r="B53" s="13"/>
      <c r="C53" s="12"/>
      <c r="D53" s="12"/>
      <c r="E53" s="12"/>
      <c r="F53" s="140" t="s">
        <v>129</v>
      </c>
      <c r="G53" s="193" t="s">
        <v>169</v>
      </c>
      <c r="H53" s="194"/>
      <c r="I53" s="140" t="s">
        <v>119</v>
      </c>
      <c r="J53" s="140" t="s">
        <v>36</v>
      </c>
      <c r="K53" s="140" t="s">
        <v>34</v>
      </c>
      <c r="L53" s="140" t="s">
        <v>113</v>
      </c>
      <c r="M53" s="22"/>
      <c r="N53" s="22"/>
      <c r="O53" s="12"/>
      <c r="P53" s="14"/>
    </row>
    <row r="54" spans="2:16" ht="12" customHeight="1" x14ac:dyDescent="0.25">
      <c r="B54" s="13"/>
      <c r="C54" s="12"/>
      <c r="D54" s="12"/>
      <c r="E54" s="12"/>
      <c r="F54" s="140" t="s">
        <v>129</v>
      </c>
      <c r="G54" s="193" t="s">
        <v>170</v>
      </c>
      <c r="H54" s="194"/>
      <c r="I54" s="140" t="s">
        <v>119</v>
      </c>
      <c r="J54" s="140" t="s">
        <v>36</v>
      </c>
      <c r="K54" s="140" t="s">
        <v>34</v>
      </c>
      <c r="L54" s="140" t="s">
        <v>113</v>
      </c>
      <c r="M54" s="22"/>
      <c r="N54" s="22"/>
      <c r="O54" s="12"/>
      <c r="P54" s="14"/>
    </row>
    <row r="55" spans="2:16" ht="12" customHeight="1" x14ac:dyDescent="0.25">
      <c r="B55" s="13"/>
      <c r="C55" s="12"/>
      <c r="D55" s="12"/>
      <c r="E55" s="12"/>
      <c r="F55" s="140" t="s">
        <v>129</v>
      </c>
      <c r="G55" s="193" t="s">
        <v>171</v>
      </c>
      <c r="H55" s="194"/>
      <c r="I55" s="140" t="s">
        <v>119</v>
      </c>
      <c r="J55" s="140" t="s">
        <v>36</v>
      </c>
      <c r="K55" s="140" t="s">
        <v>34</v>
      </c>
      <c r="L55" s="140" t="s">
        <v>113</v>
      </c>
      <c r="M55" s="22"/>
      <c r="N55" s="22"/>
      <c r="O55" s="12"/>
      <c r="P55" s="14"/>
    </row>
    <row r="56" spans="2:16" ht="12" customHeight="1" x14ac:dyDescent="0.25">
      <c r="B56" s="13"/>
      <c r="C56" s="12"/>
      <c r="D56" s="12"/>
      <c r="E56" s="12"/>
      <c r="F56" s="140" t="s">
        <v>129</v>
      </c>
      <c r="G56" s="193" t="s">
        <v>172</v>
      </c>
      <c r="H56" s="194"/>
      <c r="I56" s="140" t="s">
        <v>118</v>
      </c>
      <c r="J56" s="140" t="s">
        <v>33</v>
      </c>
      <c r="K56" s="140" t="s">
        <v>173</v>
      </c>
      <c r="L56" s="140" t="s">
        <v>57</v>
      </c>
      <c r="M56" s="22"/>
      <c r="N56" s="22"/>
      <c r="O56" s="12"/>
      <c r="P56" s="14"/>
    </row>
    <row r="57" spans="2:16" ht="12" customHeight="1" x14ac:dyDescent="0.25">
      <c r="B57" s="13"/>
      <c r="C57" s="12"/>
      <c r="D57" s="12"/>
      <c r="E57" s="12"/>
      <c r="F57" s="140" t="s">
        <v>129</v>
      </c>
      <c r="G57" s="193" t="s">
        <v>125</v>
      </c>
      <c r="H57" s="194"/>
      <c r="I57" s="140" t="s">
        <v>119</v>
      </c>
      <c r="J57" s="140" t="s">
        <v>36</v>
      </c>
      <c r="K57" s="140" t="s">
        <v>34</v>
      </c>
      <c r="L57" s="140" t="s">
        <v>113</v>
      </c>
      <c r="M57" s="22"/>
      <c r="N57" s="22"/>
      <c r="O57" s="12"/>
      <c r="P57" s="14"/>
    </row>
    <row r="58" spans="2:16" ht="12" customHeight="1" x14ac:dyDescent="0.25">
      <c r="B58" s="13"/>
      <c r="C58" s="12"/>
      <c r="D58" s="12"/>
      <c r="E58" s="12"/>
      <c r="F58" s="140" t="s">
        <v>129</v>
      </c>
      <c r="G58" s="193" t="s">
        <v>128</v>
      </c>
      <c r="H58" s="194"/>
      <c r="I58" s="140" t="s">
        <v>118</v>
      </c>
      <c r="J58" s="140" t="s">
        <v>33</v>
      </c>
      <c r="K58" s="140" t="s">
        <v>34</v>
      </c>
      <c r="L58" s="140" t="s">
        <v>113</v>
      </c>
      <c r="M58" s="22"/>
      <c r="N58" s="22"/>
      <c r="O58" s="12"/>
      <c r="P58" s="14"/>
    </row>
    <row r="59" spans="2:16" ht="12" customHeight="1" x14ac:dyDescent="0.25">
      <c r="B59" s="13"/>
      <c r="C59" s="12"/>
      <c r="D59" s="12"/>
      <c r="E59" s="12"/>
      <c r="F59" s="140" t="s">
        <v>129</v>
      </c>
      <c r="G59" s="195" t="s">
        <v>130</v>
      </c>
      <c r="H59" s="196"/>
      <c r="I59" s="140" t="s">
        <v>118</v>
      </c>
      <c r="J59" s="140" t="s">
        <v>33</v>
      </c>
      <c r="K59" s="140" t="s">
        <v>34</v>
      </c>
      <c r="L59" s="140" t="s">
        <v>57</v>
      </c>
      <c r="M59" s="12"/>
      <c r="N59" s="12"/>
      <c r="O59" s="12"/>
      <c r="P59" s="14"/>
    </row>
    <row r="60" spans="2:16" x14ac:dyDescent="0.25">
      <c r="B60" s="13"/>
      <c r="C60" s="12"/>
      <c r="D60" s="12"/>
      <c r="E60" s="12"/>
      <c r="F60" s="171" t="s">
        <v>41</v>
      </c>
      <c r="G60" s="171"/>
      <c r="H60" s="171"/>
      <c r="I60" s="171"/>
      <c r="J60" s="171"/>
      <c r="K60" s="171"/>
      <c r="L60" s="171"/>
      <c r="M60" s="12"/>
      <c r="N60" s="12"/>
      <c r="O60" s="12"/>
      <c r="P60" s="14"/>
    </row>
    <row r="61" spans="2:16" x14ac:dyDescent="0.25">
      <c r="B61" s="13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4"/>
    </row>
    <row r="62" spans="2:16" x14ac:dyDescent="0.25"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</row>
  </sheetData>
  <sortState ref="G34:H46">
    <sortCondition descending="1" ref="G34:G46"/>
  </sortState>
  <mergeCells count="28">
    <mergeCell ref="G46:H46"/>
    <mergeCell ref="F60:L60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7:M37"/>
    <mergeCell ref="F45:L45"/>
    <mergeCell ref="G47:H47"/>
    <mergeCell ref="G48:H48"/>
    <mergeCell ref="G49:H49"/>
    <mergeCell ref="G50:H50"/>
    <mergeCell ref="G51:H51"/>
    <mergeCell ref="G52:H52"/>
    <mergeCell ref="G58:H58"/>
    <mergeCell ref="G59:H59"/>
    <mergeCell ref="G53:H53"/>
    <mergeCell ref="G54:H54"/>
    <mergeCell ref="G55:H55"/>
    <mergeCell ref="G56:H56"/>
    <mergeCell ref="G57:H5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>
      <selection activeCell="B4" sqref="B4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7" width="11.7109375" style="1" customWidth="1"/>
    <col min="18" max="16384" width="11.42578125" style="1" hidden="1"/>
  </cols>
  <sheetData>
    <row r="1" spans="2:16" ht="15" customHeight="1" x14ac:dyDescent="0.25">
      <c r="B1" s="190" t="s">
        <v>188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2:16" ht="15" customHeight="1" x14ac:dyDescent="0.25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2:16" x14ac:dyDescent="0.25">
      <c r="C3" s="6"/>
      <c r="D3" s="6"/>
      <c r="E3" s="6"/>
      <c r="F3" s="5" t="str">
        <f>+B7</f>
        <v>1. Infraestructura Vial</v>
      </c>
      <c r="G3" s="6"/>
      <c r="H3" s="5"/>
      <c r="I3" s="7"/>
      <c r="J3" s="7"/>
      <c r="K3" s="5" t="str">
        <f>+B43</f>
        <v>3. Infraestructura Portuaria</v>
      </c>
      <c r="L3" s="7"/>
      <c r="M3" s="5"/>
      <c r="N3" s="8"/>
      <c r="O3" s="8"/>
      <c r="P3" s="8"/>
    </row>
    <row r="4" spans="2:16" x14ac:dyDescent="0.25">
      <c r="C4" s="6"/>
      <c r="D4" s="6"/>
      <c r="E4" s="6"/>
      <c r="F4" s="5" t="str">
        <f>+B29</f>
        <v>2. Infraestructura Aeroportuaria</v>
      </c>
      <c r="G4" s="6"/>
      <c r="H4" s="5"/>
      <c r="I4" s="7"/>
      <c r="J4" s="7"/>
      <c r="L4" s="7"/>
      <c r="M4" s="5"/>
      <c r="N4" s="8"/>
      <c r="O4" s="8"/>
      <c r="P4" s="8"/>
    </row>
    <row r="5" spans="2:16" x14ac:dyDescent="0.25">
      <c r="B5" s="5"/>
      <c r="C5" s="6"/>
      <c r="D5" s="6"/>
      <c r="E5" s="6"/>
      <c r="F5" s="6"/>
      <c r="G5" s="6"/>
      <c r="H5" s="5"/>
      <c r="I5" s="7"/>
      <c r="J5" s="7"/>
      <c r="K5" s="7"/>
      <c r="L5" s="7"/>
      <c r="M5" s="5"/>
      <c r="N5" s="8"/>
      <c r="O5" s="8"/>
      <c r="P5" s="8"/>
    </row>
    <row r="7" spans="2:16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2:16" x14ac:dyDescent="0.25">
      <c r="B8" s="13"/>
      <c r="C8" s="12"/>
      <c r="N8" s="12"/>
      <c r="P8" s="18"/>
    </row>
    <row r="9" spans="2:16" x14ac:dyDescent="0.25">
      <c r="B9" s="13"/>
      <c r="E9" s="187" t="s">
        <v>157</v>
      </c>
      <c r="F9" s="187"/>
      <c r="G9" s="187"/>
      <c r="H9" s="187"/>
      <c r="I9" s="187"/>
      <c r="J9" s="187"/>
      <c r="K9" s="187"/>
      <c r="L9" s="187"/>
      <c r="M9" s="187"/>
      <c r="P9" s="18"/>
    </row>
    <row r="10" spans="2:16" x14ac:dyDescent="0.25">
      <c r="B10" s="13"/>
      <c r="E10" s="39"/>
      <c r="F10" s="39"/>
      <c r="G10" s="39"/>
      <c r="H10" s="39"/>
      <c r="I10" s="39" t="s">
        <v>14</v>
      </c>
      <c r="J10" s="39"/>
      <c r="K10" s="39"/>
      <c r="L10" s="39"/>
      <c r="M10" s="39"/>
      <c r="P10" s="18"/>
    </row>
    <row r="11" spans="2:16" x14ac:dyDescent="0.25">
      <c r="B11" s="13"/>
      <c r="E11" s="191" t="s">
        <v>12</v>
      </c>
      <c r="F11" s="184" t="s">
        <v>5</v>
      </c>
      <c r="G11" s="184"/>
      <c r="H11" s="184" t="s">
        <v>153</v>
      </c>
      <c r="I11" s="184"/>
      <c r="J11" s="184" t="s">
        <v>6</v>
      </c>
      <c r="K11" s="184"/>
      <c r="L11" s="184" t="s">
        <v>1</v>
      </c>
      <c r="M11" s="184"/>
      <c r="P11" s="18"/>
    </row>
    <row r="12" spans="2:16" x14ac:dyDescent="0.25">
      <c r="B12" s="13"/>
      <c r="E12" s="191"/>
      <c r="F12" s="31" t="s">
        <v>13</v>
      </c>
      <c r="G12" s="34" t="s">
        <v>10</v>
      </c>
      <c r="H12" s="31" t="s">
        <v>13</v>
      </c>
      <c r="I12" s="34" t="s">
        <v>10</v>
      </c>
      <c r="J12" s="31" t="s">
        <v>13</v>
      </c>
      <c r="K12" s="34" t="s">
        <v>10</v>
      </c>
      <c r="L12" s="31" t="s">
        <v>13</v>
      </c>
      <c r="M12" s="34" t="s">
        <v>10</v>
      </c>
      <c r="P12" s="18"/>
    </row>
    <row r="13" spans="2:16" x14ac:dyDescent="0.25">
      <c r="B13" s="13"/>
      <c r="E13" s="28" t="s">
        <v>7</v>
      </c>
      <c r="F13" s="45">
        <v>138.47399999999999</v>
      </c>
      <c r="G13" s="35">
        <f>+F13/F15</f>
        <v>1</v>
      </c>
      <c r="H13" s="45">
        <v>71.736000000000004</v>
      </c>
      <c r="I13" s="35">
        <f>+H13/H15</f>
        <v>0.24951825751831319</v>
      </c>
      <c r="J13" s="45">
        <v>9.33</v>
      </c>
      <c r="K13" s="35">
        <f>+J13/J15</f>
        <v>1.6445657940890812E-2</v>
      </c>
      <c r="L13" s="45">
        <f>+J13+H13+F13</f>
        <v>219.54</v>
      </c>
      <c r="M13" s="35">
        <f>+L13/L15</f>
        <v>0.2210219521894301</v>
      </c>
      <c r="P13" s="18"/>
    </row>
    <row r="14" spans="2:16" x14ac:dyDescent="0.25">
      <c r="B14" s="13"/>
      <c r="E14" s="28" t="s">
        <v>8</v>
      </c>
      <c r="F14" s="45">
        <v>0</v>
      </c>
      <c r="G14" s="35">
        <f>+F14/F15</f>
        <v>0</v>
      </c>
      <c r="H14" s="45">
        <v>215.762</v>
      </c>
      <c r="I14" s="35">
        <f>+H14/H15</f>
        <v>0.75048174248168686</v>
      </c>
      <c r="J14" s="45">
        <v>557.99300000000005</v>
      </c>
      <c r="K14" s="35">
        <f>+J14/J15</f>
        <v>0.98355434205910908</v>
      </c>
      <c r="L14" s="45">
        <f>+J14+H14+F14</f>
        <v>773.75500000000011</v>
      </c>
      <c r="M14" s="35">
        <f>+L14/L15</f>
        <v>0.7789780478105699</v>
      </c>
      <c r="P14" s="18"/>
    </row>
    <row r="15" spans="2:16" x14ac:dyDescent="0.25">
      <c r="B15" s="13"/>
      <c r="E15" s="29" t="s">
        <v>1</v>
      </c>
      <c r="F15" s="46">
        <f t="shared" ref="F15:K15" si="0">+F14+F13</f>
        <v>138.47399999999999</v>
      </c>
      <c r="G15" s="36">
        <f t="shared" si="0"/>
        <v>1</v>
      </c>
      <c r="H15" s="46">
        <f t="shared" si="0"/>
        <v>287.49799999999999</v>
      </c>
      <c r="I15" s="36">
        <f t="shared" si="0"/>
        <v>1</v>
      </c>
      <c r="J15" s="46">
        <f t="shared" si="0"/>
        <v>567.32300000000009</v>
      </c>
      <c r="K15" s="36">
        <f t="shared" si="0"/>
        <v>0.99999999999999989</v>
      </c>
      <c r="L15" s="46">
        <f>+J15+H15+F15</f>
        <v>993.29500000000007</v>
      </c>
      <c r="M15" s="36">
        <f>+M14+M13</f>
        <v>1</v>
      </c>
      <c r="P15" s="18"/>
    </row>
    <row r="16" spans="2:16" x14ac:dyDescent="0.25">
      <c r="B16" s="13"/>
      <c r="E16" s="41" t="s">
        <v>2</v>
      </c>
      <c r="F16" s="36">
        <f>+F15/L15</f>
        <v>0.13940873557201031</v>
      </c>
      <c r="G16" s="42"/>
      <c r="H16" s="36">
        <f>+H15/L15</f>
        <v>0.28943868639226006</v>
      </c>
      <c r="I16" s="42"/>
      <c r="J16" s="36">
        <f>+J15/L15</f>
        <v>0.57115257803572961</v>
      </c>
      <c r="K16" s="42"/>
      <c r="L16" s="36">
        <f>+J16+H16+F16</f>
        <v>0.99999999999999989</v>
      </c>
      <c r="M16" s="36"/>
      <c r="P16" s="18"/>
    </row>
    <row r="17" spans="2:16" x14ac:dyDescent="0.25">
      <c r="B17" s="13"/>
      <c r="E17" s="171" t="s">
        <v>15</v>
      </c>
      <c r="F17" s="171"/>
      <c r="G17" s="171"/>
      <c r="H17" s="171"/>
      <c r="I17" s="171"/>
      <c r="J17" s="171"/>
      <c r="K17" s="171"/>
      <c r="L17" s="171"/>
      <c r="M17" s="171"/>
      <c r="P17" s="18"/>
    </row>
    <row r="18" spans="2:16" x14ac:dyDescent="0.25">
      <c r="B18" s="13"/>
      <c r="C18" s="27"/>
      <c r="D18" s="27"/>
      <c r="E18" s="27"/>
      <c r="P18" s="18"/>
    </row>
    <row r="19" spans="2:16" x14ac:dyDescent="0.25">
      <c r="B19" s="13"/>
      <c r="C19" s="27"/>
      <c r="D19" s="27"/>
      <c r="P19" s="18"/>
    </row>
    <row r="20" spans="2:16" x14ac:dyDescent="0.25">
      <c r="B20" s="13"/>
      <c r="F20" s="174" t="s">
        <v>157</v>
      </c>
      <c r="G20" s="174"/>
      <c r="H20" s="174"/>
      <c r="I20" s="174"/>
      <c r="J20" s="174"/>
      <c r="K20" s="174"/>
      <c r="L20" s="174"/>
      <c r="P20" s="18"/>
    </row>
    <row r="21" spans="2:16" ht="24" x14ac:dyDescent="0.25">
      <c r="B21" s="13"/>
      <c r="F21" s="40" t="s">
        <v>9</v>
      </c>
      <c r="G21" s="32" t="s">
        <v>7</v>
      </c>
      <c r="H21" s="37" t="s">
        <v>10</v>
      </c>
      <c r="I21" s="33" t="s">
        <v>8</v>
      </c>
      <c r="J21" s="37" t="s">
        <v>10</v>
      </c>
      <c r="K21" s="26" t="s">
        <v>1</v>
      </c>
      <c r="L21" s="37" t="s">
        <v>10</v>
      </c>
      <c r="P21" s="18"/>
    </row>
    <row r="22" spans="2:16" x14ac:dyDescent="0.25">
      <c r="B22" s="13"/>
      <c r="F22" s="28" t="s">
        <v>5</v>
      </c>
      <c r="G22" s="47">
        <v>138.47399999999999</v>
      </c>
      <c r="H22" s="49">
        <f>+G22/G25</f>
        <v>0.63074610549330412</v>
      </c>
      <c r="I22" s="47">
        <v>0</v>
      </c>
      <c r="J22" s="49">
        <f>+I22/I25</f>
        <v>0</v>
      </c>
      <c r="K22" s="47">
        <f>+I22+G22</f>
        <v>138.47399999999999</v>
      </c>
      <c r="L22" s="49">
        <f>+K22/K25</f>
        <v>0.13940873557201031</v>
      </c>
      <c r="P22" s="18"/>
    </row>
    <row r="23" spans="2:16" x14ac:dyDescent="0.25">
      <c r="B23" s="13"/>
      <c r="F23" s="28" t="s">
        <v>153</v>
      </c>
      <c r="G23" s="47">
        <v>71.736000000000004</v>
      </c>
      <c r="H23" s="49">
        <f>+G23/G25</f>
        <v>0.32675594424706206</v>
      </c>
      <c r="I23" s="47">
        <v>215.762</v>
      </c>
      <c r="J23" s="49">
        <f>+I23/I25</f>
        <v>0.27885054054577996</v>
      </c>
      <c r="K23" s="47">
        <f>+I23+G23</f>
        <v>287.49799999999999</v>
      </c>
      <c r="L23" s="49">
        <f>+K23/K25</f>
        <v>0.28943868639226006</v>
      </c>
      <c r="P23" s="18"/>
    </row>
    <row r="24" spans="2:16" ht="15" customHeight="1" x14ac:dyDescent="0.25">
      <c r="B24" s="13"/>
      <c r="F24" s="28" t="s">
        <v>6</v>
      </c>
      <c r="G24" s="47">
        <v>9.33</v>
      </c>
      <c r="H24" s="49">
        <f>+G24/G25</f>
        <v>4.2497950259633779E-2</v>
      </c>
      <c r="I24" s="47">
        <v>557.99300000000005</v>
      </c>
      <c r="J24" s="49">
        <f>+I24/I25</f>
        <v>0.72114945945421993</v>
      </c>
      <c r="K24" s="47">
        <f>+I24+G24</f>
        <v>567.32300000000009</v>
      </c>
      <c r="L24" s="49">
        <f>+K24/K25</f>
        <v>0.57115257803572961</v>
      </c>
      <c r="P24" s="18"/>
    </row>
    <row r="25" spans="2:16" x14ac:dyDescent="0.25">
      <c r="B25" s="13"/>
      <c r="F25" s="38" t="s">
        <v>1</v>
      </c>
      <c r="G25" s="48">
        <f t="shared" ref="G25:L25" si="1">SUM(G22:G24)</f>
        <v>219.54</v>
      </c>
      <c r="H25" s="50">
        <f t="shared" si="1"/>
        <v>0.99999999999999989</v>
      </c>
      <c r="I25" s="48">
        <f t="shared" si="1"/>
        <v>773.75500000000011</v>
      </c>
      <c r="J25" s="50">
        <f t="shared" si="1"/>
        <v>0.99999999999999989</v>
      </c>
      <c r="K25" s="48">
        <f t="shared" si="1"/>
        <v>993.29500000000007</v>
      </c>
      <c r="L25" s="50">
        <f t="shared" si="1"/>
        <v>1</v>
      </c>
      <c r="P25" s="18"/>
    </row>
    <row r="26" spans="2:16" x14ac:dyDescent="0.25">
      <c r="B26" s="13"/>
      <c r="F26" s="171" t="s">
        <v>11</v>
      </c>
      <c r="G26" s="171"/>
      <c r="H26" s="171"/>
      <c r="I26" s="171"/>
      <c r="J26" s="171"/>
      <c r="K26" s="171"/>
      <c r="L26" s="171"/>
      <c r="P26" s="18"/>
    </row>
    <row r="27" spans="2:16" x14ac:dyDescent="0.2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</row>
    <row r="29" spans="2:16" x14ac:dyDescent="0.25">
      <c r="B29" s="19" t="s">
        <v>4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2:16" x14ac:dyDescent="0.25"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4"/>
    </row>
    <row r="31" spans="2:16" x14ac:dyDescent="0.25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4"/>
    </row>
    <row r="32" spans="2:16" x14ac:dyDescent="0.25">
      <c r="B32" s="13"/>
      <c r="E32" s="174" t="s">
        <v>158</v>
      </c>
      <c r="F32" s="174"/>
      <c r="G32" s="174"/>
      <c r="H32" s="174"/>
      <c r="I32" s="174"/>
      <c r="J32" s="174"/>
      <c r="K32" s="174"/>
      <c r="L32" s="174"/>
      <c r="M32" s="174"/>
      <c r="N32" s="12"/>
      <c r="O32" s="12"/>
      <c r="P32" s="14"/>
    </row>
    <row r="33" spans="2:16" x14ac:dyDescent="0.25">
      <c r="B33" s="13"/>
      <c r="E33" s="31" t="s">
        <v>30</v>
      </c>
      <c r="F33" s="31" t="s">
        <v>22</v>
      </c>
      <c r="G33" s="31" t="s">
        <v>23</v>
      </c>
      <c r="H33" s="31" t="s">
        <v>24</v>
      </c>
      <c r="I33" s="31" t="s">
        <v>25</v>
      </c>
      <c r="J33" s="31" t="s">
        <v>26</v>
      </c>
      <c r="K33" s="31" t="s">
        <v>27</v>
      </c>
      <c r="L33" s="31" t="s">
        <v>28</v>
      </c>
      <c r="M33" s="31" t="s">
        <v>29</v>
      </c>
      <c r="O33" s="12"/>
      <c r="P33" s="14"/>
    </row>
    <row r="34" spans="2:16" x14ac:dyDescent="0.25">
      <c r="B34" s="13"/>
      <c r="E34" s="51" t="s">
        <v>112</v>
      </c>
      <c r="F34" s="51" t="s">
        <v>67</v>
      </c>
      <c r="G34" s="51" t="s">
        <v>67</v>
      </c>
      <c r="H34" s="51" t="s">
        <v>20</v>
      </c>
      <c r="I34" s="51" t="s">
        <v>21</v>
      </c>
      <c r="J34" s="51" t="s">
        <v>18</v>
      </c>
      <c r="K34" s="51" t="s">
        <v>5</v>
      </c>
      <c r="L34" s="51" t="s">
        <v>19</v>
      </c>
      <c r="M34" s="51" t="s">
        <v>5</v>
      </c>
      <c r="O34" s="12"/>
      <c r="P34" s="14"/>
    </row>
    <row r="35" spans="2:16" x14ac:dyDescent="0.25">
      <c r="B35" s="13"/>
      <c r="E35" s="171" t="s">
        <v>31</v>
      </c>
      <c r="F35" s="171"/>
      <c r="G35" s="171"/>
      <c r="H35" s="171"/>
      <c r="I35" s="171"/>
      <c r="J35" s="171"/>
      <c r="K35" s="171"/>
      <c r="L35" s="171"/>
      <c r="M35" s="171"/>
      <c r="O35" s="12"/>
      <c r="P35" s="14"/>
    </row>
    <row r="36" spans="2:16" x14ac:dyDescent="0.25">
      <c r="B36" s="13"/>
      <c r="C36" s="12"/>
      <c r="D36" s="12"/>
      <c r="O36" s="12"/>
      <c r="P36" s="14"/>
    </row>
    <row r="37" spans="2:16" x14ac:dyDescent="0.25">
      <c r="B37" s="13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</row>
    <row r="38" spans="2:16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</row>
    <row r="39" spans="2:16" x14ac:dyDescent="0.25"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</row>
    <row r="40" spans="2:16" x14ac:dyDescent="0.25"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</row>
    <row r="41" spans="2:16" x14ac:dyDescent="0.25"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3" spans="2:16" x14ac:dyDescent="0.25">
      <c r="B43" s="19" t="s">
        <v>32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</row>
    <row r="44" spans="2:16" x14ac:dyDescent="0.25">
      <c r="B44" s="1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</row>
    <row r="45" spans="2:16" x14ac:dyDescent="0.25">
      <c r="B45" s="13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</row>
    <row r="46" spans="2:16" x14ac:dyDescent="0.25">
      <c r="B46" s="13"/>
      <c r="C46" s="12"/>
      <c r="D46" s="12"/>
      <c r="E46" s="12"/>
      <c r="F46" s="174" t="s">
        <v>159</v>
      </c>
      <c r="G46" s="174"/>
      <c r="H46" s="174"/>
      <c r="I46" s="174"/>
      <c r="J46" s="174"/>
      <c r="K46" s="174"/>
      <c r="L46" s="174"/>
      <c r="M46" s="12"/>
      <c r="N46" s="12"/>
      <c r="O46" s="12"/>
      <c r="P46" s="14"/>
    </row>
    <row r="47" spans="2:16" x14ac:dyDescent="0.25">
      <c r="B47" s="13"/>
      <c r="C47" s="12"/>
      <c r="D47" s="12"/>
      <c r="E47" s="12"/>
      <c r="F47" s="43" t="s">
        <v>37</v>
      </c>
      <c r="G47" s="192" t="s">
        <v>30</v>
      </c>
      <c r="H47" s="192"/>
      <c r="I47" s="43" t="s">
        <v>24</v>
      </c>
      <c r="J47" s="43" t="s">
        <v>38</v>
      </c>
      <c r="K47" s="43" t="s">
        <v>39</v>
      </c>
      <c r="L47" s="43" t="s">
        <v>40</v>
      </c>
      <c r="M47" s="12"/>
      <c r="N47" s="12"/>
      <c r="O47" s="12"/>
      <c r="P47" s="14"/>
    </row>
    <row r="48" spans="2:16" x14ac:dyDescent="0.25">
      <c r="B48" s="13"/>
      <c r="C48" s="12"/>
      <c r="D48" s="12"/>
      <c r="E48" s="12"/>
      <c r="F48" s="51" t="s">
        <v>132</v>
      </c>
      <c r="G48" s="51" t="s">
        <v>133</v>
      </c>
      <c r="H48" s="51"/>
      <c r="I48" s="51" t="s">
        <v>131</v>
      </c>
      <c r="J48" s="51" t="s">
        <v>36</v>
      </c>
      <c r="K48" s="51" t="s">
        <v>34</v>
      </c>
      <c r="L48" s="51" t="s">
        <v>113</v>
      </c>
      <c r="M48" s="22"/>
      <c r="N48" s="22"/>
      <c r="O48" s="12"/>
      <c r="P48" s="14"/>
    </row>
    <row r="49" spans="2:16" x14ac:dyDescent="0.25">
      <c r="B49" s="13"/>
      <c r="C49" s="12"/>
      <c r="D49" s="12"/>
      <c r="E49" s="12"/>
      <c r="F49" s="51" t="s">
        <v>132</v>
      </c>
      <c r="G49" s="51" t="s">
        <v>134</v>
      </c>
      <c r="H49" s="51"/>
      <c r="I49" s="51" t="s">
        <v>131</v>
      </c>
      <c r="J49" s="51" t="s">
        <v>36</v>
      </c>
      <c r="K49" s="51" t="s">
        <v>34</v>
      </c>
      <c r="L49" s="51" t="s">
        <v>113</v>
      </c>
      <c r="M49" s="12"/>
      <c r="N49" s="12"/>
      <c r="O49" s="12"/>
      <c r="P49" s="14"/>
    </row>
    <row r="50" spans="2:16" x14ac:dyDescent="0.25">
      <c r="B50" s="13"/>
      <c r="C50" s="12"/>
      <c r="D50" s="12"/>
      <c r="E50" s="12"/>
      <c r="F50" s="171" t="s">
        <v>41</v>
      </c>
      <c r="G50" s="171"/>
      <c r="H50" s="171"/>
      <c r="I50" s="171"/>
      <c r="J50" s="171"/>
      <c r="K50" s="171"/>
      <c r="L50" s="171"/>
      <c r="M50" s="12"/>
      <c r="N50" s="12"/>
      <c r="O50" s="12"/>
      <c r="P50" s="14"/>
    </row>
    <row r="51" spans="2:16" x14ac:dyDescent="0.25">
      <c r="B51" s="13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4"/>
    </row>
    <row r="52" spans="2:16" x14ac:dyDescent="0.25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/>
    </row>
  </sheetData>
  <mergeCells count="15">
    <mergeCell ref="F50:L50"/>
    <mergeCell ref="G47:H47"/>
    <mergeCell ref="B1:P2"/>
    <mergeCell ref="E9:M9"/>
    <mergeCell ref="E11:E12"/>
    <mergeCell ref="F11:G11"/>
    <mergeCell ref="H11:I11"/>
    <mergeCell ref="J11:K11"/>
    <mergeCell ref="L11:M11"/>
    <mergeCell ref="E17:M17"/>
    <mergeCell ref="F20:L20"/>
    <mergeCell ref="F26:L26"/>
    <mergeCell ref="E32:M32"/>
    <mergeCell ref="E35:M35"/>
    <mergeCell ref="F46:L4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Q21" sqref="Q21:Q22"/>
    </sheetView>
  </sheetViews>
  <sheetFormatPr baseColWidth="10" defaultRowHeight="12.75" x14ac:dyDescent="0.2"/>
  <cols>
    <col min="1" max="1" width="18.42578125" style="83" customWidth="1"/>
    <col min="2" max="2" width="11.42578125" style="83"/>
    <col min="3" max="3" width="5.7109375" style="83" customWidth="1"/>
    <col min="4" max="4" width="11.42578125" style="83"/>
    <col min="5" max="5" width="5.7109375" style="83" customWidth="1"/>
    <col min="6" max="6" width="11.42578125" style="83"/>
    <col min="7" max="7" width="5.7109375" style="83" customWidth="1"/>
    <col min="8" max="8" width="11.42578125" style="83"/>
    <col min="9" max="9" width="5.7109375" style="83" customWidth="1"/>
    <col min="10" max="10" width="11.42578125" style="83"/>
    <col min="11" max="11" width="5.7109375" style="83" customWidth="1"/>
    <col min="12" max="12" width="11.42578125" style="83"/>
    <col min="13" max="13" width="5.7109375" style="83" customWidth="1"/>
    <col min="14" max="14" width="11.42578125" style="83"/>
    <col min="15" max="15" width="5.7109375" style="83" customWidth="1"/>
    <col min="16" max="16" width="11.42578125" style="83"/>
    <col min="17" max="17" width="5.7109375" style="83" customWidth="1"/>
    <col min="18" max="18" width="11.42578125" style="83"/>
    <col min="19" max="19" width="5.7109375" style="83" customWidth="1"/>
    <col min="20" max="16384" width="11.42578125" style="83"/>
  </cols>
  <sheetData>
    <row r="1" spans="1:20" ht="13.5" thickBot="1" x14ac:dyDescent="0.25">
      <c r="A1" s="120">
        <v>2012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5" x14ac:dyDescent="0.2">
      <c r="A2" s="199" t="s">
        <v>55</v>
      </c>
      <c r="B2" s="200" t="s">
        <v>56</v>
      </c>
      <c r="C2" s="87"/>
      <c r="D2" s="199" t="s">
        <v>57</v>
      </c>
      <c r="E2" s="199"/>
      <c r="F2" s="199"/>
      <c r="G2" s="199"/>
      <c r="H2" s="199"/>
      <c r="I2" s="88"/>
      <c r="J2" s="199" t="s">
        <v>58</v>
      </c>
      <c r="K2" s="199"/>
      <c r="L2" s="199"/>
      <c r="M2" s="199"/>
      <c r="N2" s="199"/>
      <c r="O2" s="88"/>
      <c r="P2" s="199" t="s">
        <v>138</v>
      </c>
      <c r="Q2" s="199"/>
      <c r="R2" s="199"/>
      <c r="S2" s="199"/>
      <c r="T2" s="199"/>
    </row>
    <row r="3" spans="1:20" ht="26.25" thickBot="1" x14ac:dyDescent="0.25">
      <c r="A3" s="203"/>
      <c r="B3" s="201"/>
      <c r="C3" s="89"/>
      <c r="D3" s="90" t="s">
        <v>59</v>
      </c>
      <c r="E3" s="90"/>
      <c r="F3" s="90" t="s">
        <v>7</v>
      </c>
      <c r="G3" s="90"/>
      <c r="H3" s="91" t="s">
        <v>8</v>
      </c>
      <c r="I3" s="89"/>
      <c r="J3" s="90" t="s">
        <v>60</v>
      </c>
      <c r="K3" s="90"/>
      <c r="L3" s="90" t="s">
        <v>61</v>
      </c>
      <c r="M3" s="90"/>
      <c r="N3" s="90" t="s">
        <v>8</v>
      </c>
      <c r="O3" s="89"/>
      <c r="P3" s="90" t="s">
        <v>60</v>
      </c>
      <c r="Q3" s="90"/>
      <c r="R3" s="90" t="s">
        <v>61</v>
      </c>
      <c r="S3" s="90"/>
      <c r="T3" s="90" t="s">
        <v>8</v>
      </c>
    </row>
    <row r="4" spans="1:20" x14ac:dyDescent="0.2">
      <c r="A4" s="92" t="s">
        <v>135</v>
      </c>
      <c r="B4" s="93">
        <v>140672.38</v>
      </c>
      <c r="C4" s="93"/>
      <c r="D4" s="93">
        <v>24593.43</v>
      </c>
      <c r="E4" s="93"/>
      <c r="F4" s="93">
        <v>14747.760000000004</v>
      </c>
      <c r="G4" s="93"/>
      <c r="H4" s="93">
        <v>9845.67</v>
      </c>
      <c r="I4" s="79"/>
      <c r="J4" s="93">
        <v>24235.120000000006</v>
      </c>
      <c r="K4" s="93"/>
      <c r="L4" s="93">
        <v>2339.71</v>
      </c>
      <c r="M4" s="93"/>
      <c r="N4" s="93">
        <v>21895.41</v>
      </c>
      <c r="O4" s="79"/>
      <c r="P4" s="93">
        <v>91843.830000000016</v>
      </c>
      <c r="Q4" s="93"/>
      <c r="R4" s="93">
        <v>1611.1</v>
      </c>
      <c r="S4" s="93"/>
      <c r="T4" s="93">
        <v>90232.73</v>
      </c>
    </row>
    <row r="5" spans="1:20" x14ac:dyDescent="0.2">
      <c r="A5" s="92" t="s">
        <v>68</v>
      </c>
      <c r="B5" s="83">
        <f t="shared" ref="B5:B9" si="0">SUM(D5,J5,P5)</f>
        <v>9120.08</v>
      </c>
      <c r="D5" s="83">
        <v>1738.6399999999999</v>
      </c>
      <c r="E5" s="119">
        <f t="shared" ref="E5:E9" si="1">+F5/D5</f>
        <v>0.54161298486173104</v>
      </c>
      <c r="F5" s="83">
        <v>941.67</v>
      </c>
      <c r="G5" s="119"/>
      <c r="H5" s="83">
        <v>796.97</v>
      </c>
      <c r="I5" s="81"/>
      <c r="J5" s="83">
        <v>594.09</v>
      </c>
      <c r="K5" s="119">
        <f t="shared" ref="K5" si="2">+L5/J5</f>
        <v>5.3611405679274186E-2</v>
      </c>
      <c r="L5" s="83">
        <v>31.85</v>
      </c>
      <c r="M5" s="94">
        <f t="shared" ref="M5:M10" si="3">+L5/J5</f>
        <v>5.3611405679274186E-2</v>
      </c>
      <c r="N5" s="83">
        <v>562.24</v>
      </c>
      <c r="O5" s="81"/>
      <c r="P5" s="83">
        <v>6787.3499999999995</v>
      </c>
      <c r="R5" s="83">
        <v>12.82</v>
      </c>
      <c r="S5" s="94"/>
      <c r="T5" s="83">
        <v>6774.53</v>
      </c>
    </row>
    <row r="6" spans="1:20" x14ac:dyDescent="0.2">
      <c r="A6" s="92" t="s">
        <v>69</v>
      </c>
      <c r="B6" s="83">
        <f t="shared" si="0"/>
        <v>7483.5099999999993</v>
      </c>
      <c r="D6" s="83">
        <v>1243.95</v>
      </c>
      <c r="E6" s="119">
        <f t="shared" si="1"/>
        <v>0.42153623537923551</v>
      </c>
      <c r="F6" s="83">
        <v>524.37</v>
      </c>
      <c r="G6" s="80"/>
      <c r="H6" s="83">
        <v>719.58</v>
      </c>
      <c r="I6" s="81"/>
      <c r="J6" s="83">
        <v>1740.88</v>
      </c>
      <c r="K6" s="119">
        <f t="shared" ref="K6" si="4">+L6/J6</f>
        <v>6.2606268094297132E-2</v>
      </c>
      <c r="L6" s="83">
        <v>108.99</v>
      </c>
      <c r="M6" s="94">
        <f t="shared" si="3"/>
        <v>6.2606268094297132E-2</v>
      </c>
      <c r="N6" s="83">
        <v>1631.89</v>
      </c>
      <c r="O6" s="81"/>
      <c r="P6" s="83">
        <v>4498.6799999999994</v>
      </c>
      <c r="R6" s="83">
        <v>164.44</v>
      </c>
      <c r="S6" s="94"/>
      <c r="T6" s="83">
        <v>4334.24</v>
      </c>
    </row>
    <row r="7" spans="1:20" x14ac:dyDescent="0.2">
      <c r="A7" s="92" t="s">
        <v>70</v>
      </c>
      <c r="B7" s="83">
        <f t="shared" si="0"/>
        <v>3005.31</v>
      </c>
      <c r="D7" s="83">
        <v>467.63</v>
      </c>
      <c r="E7" s="119">
        <f t="shared" si="1"/>
        <v>0.8777879947821996</v>
      </c>
      <c r="F7" s="83">
        <v>410.48</v>
      </c>
      <c r="G7" s="80"/>
      <c r="H7" s="83">
        <v>57.15</v>
      </c>
      <c r="I7" s="81"/>
      <c r="J7" s="83">
        <v>523.95000000000005</v>
      </c>
      <c r="K7" s="119">
        <f t="shared" ref="K7:K10" si="5">+L7/J7</f>
        <v>0.40469510449470364</v>
      </c>
      <c r="L7" s="83">
        <v>212.04</v>
      </c>
      <c r="M7" s="94">
        <f t="shared" si="3"/>
        <v>0.40469510449470364</v>
      </c>
      <c r="N7" s="83">
        <v>311.91000000000003</v>
      </c>
      <c r="O7" s="81"/>
      <c r="P7" s="83">
        <v>2013.73</v>
      </c>
      <c r="R7" s="83">
        <v>27.55</v>
      </c>
      <c r="S7" s="94"/>
      <c r="T7" s="83">
        <v>1986.18</v>
      </c>
    </row>
    <row r="8" spans="1:20" x14ac:dyDescent="0.2">
      <c r="A8" s="92" t="s">
        <v>71</v>
      </c>
      <c r="B8" s="84">
        <f t="shared" si="0"/>
        <v>6098.0599999999995</v>
      </c>
      <c r="C8" s="84"/>
      <c r="D8" s="84">
        <v>1374.29</v>
      </c>
      <c r="E8" s="119">
        <f t="shared" si="1"/>
        <v>0.68110078658798356</v>
      </c>
      <c r="F8" s="84">
        <v>936.03</v>
      </c>
      <c r="G8" s="80"/>
      <c r="H8" s="84">
        <v>438.26</v>
      </c>
      <c r="I8" s="81"/>
      <c r="J8" s="84">
        <v>844.37999999999988</v>
      </c>
      <c r="K8" s="119">
        <f t="shared" si="5"/>
        <v>0.28975105994931194</v>
      </c>
      <c r="L8" s="84">
        <v>244.66</v>
      </c>
      <c r="M8" s="95">
        <f t="shared" si="3"/>
        <v>0.28975105994931194</v>
      </c>
      <c r="N8" s="84">
        <v>599.71999999999991</v>
      </c>
      <c r="O8" s="81"/>
      <c r="P8" s="84">
        <v>3879.39</v>
      </c>
      <c r="Q8" s="84"/>
      <c r="R8" s="84">
        <v>185.54</v>
      </c>
      <c r="S8" s="95"/>
      <c r="T8" s="84">
        <v>3693.85</v>
      </c>
    </row>
    <row r="9" spans="1:20" x14ac:dyDescent="0.2">
      <c r="A9" s="96" t="s">
        <v>72</v>
      </c>
      <c r="B9" s="85">
        <f t="shared" si="0"/>
        <v>885.89</v>
      </c>
      <c r="C9" s="85"/>
      <c r="D9" s="85">
        <v>138.15</v>
      </c>
      <c r="E9" s="80">
        <f t="shared" si="1"/>
        <v>1</v>
      </c>
      <c r="F9" s="85">
        <v>138.15</v>
      </c>
      <c r="G9" s="80"/>
      <c r="H9" s="85">
        <v>0</v>
      </c>
      <c r="I9" s="82"/>
      <c r="J9" s="85">
        <v>277.89</v>
      </c>
      <c r="K9" s="119">
        <f t="shared" si="5"/>
        <v>0.26640037424880347</v>
      </c>
      <c r="L9" s="85">
        <v>74.03</v>
      </c>
      <c r="M9" s="97">
        <f t="shared" si="3"/>
        <v>0.26640037424880347</v>
      </c>
      <c r="N9" s="85">
        <v>203.85999999999999</v>
      </c>
      <c r="O9" s="82"/>
      <c r="P9" s="85">
        <v>469.85</v>
      </c>
      <c r="Q9" s="85"/>
      <c r="R9" s="85">
        <v>5.95</v>
      </c>
      <c r="S9" s="97"/>
      <c r="T9" s="85">
        <v>463.90000000000003</v>
      </c>
    </row>
    <row r="10" spans="1:20" s="86" customFormat="1" x14ac:dyDescent="0.2">
      <c r="A10" s="79"/>
      <c r="B10" s="86">
        <f>SUBTOTAL(9,B5:B9)</f>
        <v>26592.85</v>
      </c>
      <c r="D10" s="86">
        <f>SUBTOTAL(9,D5:D9)</f>
        <v>4962.66</v>
      </c>
      <c r="E10" s="130">
        <f>+F10/D10</f>
        <v>0.5945803258736243</v>
      </c>
      <c r="F10" s="86">
        <f>SUBTOTAL(9,F5:F9)</f>
        <v>2950.7000000000003</v>
      </c>
      <c r="G10" s="118"/>
      <c r="H10" s="86">
        <f>SUBTOTAL(9,H5:H9)</f>
        <v>2011.9600000000003</v>
      </c>
      <c r="I10" s="79"/>
      <c r="J10" s="86">
        <f>SUBTOTAL(9,J5:J9)</f>
        <v>3981.19</v>
      </c>
      <c r="K10" s="132">
        <f t="shared" si="5"/>
        <v>0.16868574471452003</v>
      </c>
      <c r="L10" s="86">
        <f>SUBTOTAL(9,L5:L9)</f>
        <v>671.56999999999994</v>
      </c>
      <c r="M10" s="98">
        <f t="shared" si="3"/>
        <v>0.16868574471452003</v>
      </c>
      <c r="N10" s="86">
        <f>SUBTOTAL(9,N5:N9)</f>
        <v>3309.62</v>
      </c>
      <c r="O10" s="79"/>
      <c r="P10" s="86">
        <f>SUBTOTAL(9,P5:P9)</f>
        <v>17648.999999999996</v>
      </c>
      <c r="R10" s="86">
        <f>SUBTOTAL(9,R5:R9)</f>
        <v>396.3</v>
      </c>
      <c r="S10" s="98"/>
      <c r="T10" s="86">
        <f>SUBTOTAL(9,T5:T9)</f>
        <v>17252.7</v>
      </c>
    </row>
    <row r="11" spans="1:20" s="86" customFormat="1" x14ac:dyDescent="0.2">
      <c r="A11" s="99"/>
      <c r="B11" s="100">
        <f>+B10/B4</f>
        <v>0.18904101857095187</v>
      </c>
      <c r="C11" s="100"/>
      <c r="D11" s="100">
        <f>+D10/D4</f>
        <v>0.20178803851272473</v>
      </c>
      <c r="E11" s="100"/>
      <c r="F11" s="100"/>
      <c r="G11" s="100"/>
      <c r="H11" s="100">
        <f>+H10/H4</f>
        <v>0.20434972937342002</v>
      </c>
      <c r="I11" s="99"/>
      <c r="J11" s="100">
        <f>+J10/J4</f>
        <v>0.1642735831305972</v>
      </c>
      <c r="K11" s="100"/>
      <c r="L11" s="100">
        <f>+L10/L4</f>
        <v>0.28703129875069983</v>
      </c>
      <c r="M11" s="100"/>
      <c r="N11" s="100">
        <f>+N10/N4</f>
        <v>0.15115588152950779</v>
      </c>
      <c r="O11" s="100"/>
      <c r="P11" s="100">
        <f>+P10/P4</f>
        <v>0.19216315347476245</v>
      </c>
      <c r="Q11" s="100"/>
      <c r="R11" s="100">
        <f>+R10/R4</f>
        <v>0.24598100676556392</v>
      </c>
      <c r="S11" s="100"/>
      <c r="T11" s="100">
        <f>+T10/T4</f>
        <v>0.19120223892150887</v>
      </c>
    </row>
    <row r="14" spans="1:20" ht="13.5" thickBot="1" x14ac:dyDescent="0.25">
      <c r="A14" s="120">
        <v>2019</v>
      </c>
    </row>
    <row r="15" spans="1:20" ht="15" x14ac:dyDescent="0.2">
      <c r="A15" s="200" t="s">
        <v>55</v>
      </c>
      <c r="B15" s="200" t="s">
        <v>56</v>
      </c>
      <c r="C15" s="101"/>
      <c r="D15" s="93" t="s">
        <v>57</v>
      </c>
      <c r="E15" s="93"/>
      <c r="F15" s="93"/>
      <c r="G15" s="93"/>
      <c r="H15" s="93"/>
      <c r="I15" s="88"/>
      <c r="J15" s="93" t="s">
        <v>58</v>
      </c>
      <c r="K15" s="93"/>
      <c r="L15" s="93"/>
      <c r="M15" s="93"/>
      <c r="N15" s="93"/>
      <c r="O15" s="88"/>
      <c r="P15" s="93" t="s">
        <v>139</v>
      </c>
      <c r="Q15" s="93"/>
      <c r="R15" s="93"/>
      <c r="S15" s="93"/>
      <c r="T15" s="93"/>
    </row>
    <row r="16" spans="1:20" ht="26.25" thickBot="1" x14ac:dyDescent="0.25">
      <c r="A16" s="201"/>
      <c r="B16" s="201"/>
      <c r="C16" s="102"/>
      <c r="D16" s="90" t="s">
        <v>59</v>
      </c>
      <c r="E16" s="90"/>
      <c r="F16" s="90" t="s">
        <v>7</v>
      </c>
      <c r="G16" s="90"/>
      <c r="H16" s="90" t="s">
        <v>8</v>
      </c>
      <c r="I16" s="89"/>
      <c r="J16" s="90" t="s">
        <v>60</v>
      </c>
      <c r="K16" s="90"/>
      <c r="L16" s="90" t="s">
        <v>61</v>
      </c>
      <c r="M16" s="90"/>
      <c r="N16" s="90" t="s">
        <v>8</v>
      </c>
      <c r="O16" s="89"/>
      <c r="P16" s="90" t="s">
        <v>60</v>
      </c>
      <c r="Q16" s="90"/>
      <c r="R16" s="90" t="s">
        <v>61</v>
      </c>
      <c r="S16" s="90"/>
      <c r="T16" s="90" t="s">
        <v>8</v>
      </c>
    </row>
    <row r="17" spans="1:20" x14ac:dyDescent="0.2">
      <c r="A17" s="103" t="s">
        <v>136</v>
      </c>
      <c r="B17" s="93">
        <v>168953.85699994001</v>
      </c>
      <c r="C17" s="93"/>
      <c r="D17" s="93">
        <v>27053.721999939997</v>
      </c>
      <c r="E17" s="105"/>
      <c r="F17" s="93">
        <v>22172.485999929999</v>
      </c>
      <c r="G17" s="93"/>
      <c r="H17" s="93">
        <v>4881.2360000100007</v>
      </c>
      <c r="I17" s="104"/>
      <c r="J17" s="93">
        <v>27639.598000000005</v>
      </c>
      <c r="K17" s="105"/>
      <c r="L17" s="93">
        <v>4261.320999999999</v>
      </c>
      <c r="M17" s="105"/>
      <c r="N17" s="93">
        <v>23378.276999999995</v>
      </c>
      <c r="O17" s="104"/>
      <c r="P17" s="93">
        <v>114260.537</v>
      </c>
      <c r="Q17" s="105"/>
      <c r="R17" s="93">
        <v>2335.8280000000004</v>
      </c>
      <c r="S17" s="105"/>
      <c r="T17" s="93">
        <v>111924.709</v>
      </c>
    </row>
    <row r="18" spans="1:20" x14ac:dyDescent="0.2">
      <c r="A18" s="92" t="s">
        <v>68</v>
      </c>
      <c r="B18" s="83">
        <v>14652.539999930013</v>
      </c>
      <c r="C18" s="106"/>
      <c r="D18" s="83">
        <v>1739.94399993</v>
      </c>
      <c r="E18" s="119">
        <f>+F18/D18</f>
        <v>0.86353813685408709</v>
      </c>
      <c r="F18" s="83">
        <v>1502.5079999300001</v>
      </c>
      <c r="G18" s="107"/>
      <c r="H18" s="83">
        <v>237.43600000000001</v>
      </c>
      <c r="I18" s="108"/>
      <c r="J18" s="83">
        <v>888.77800000000002</v>
      </c>
      <c r="K18" s="119">
        <f>+L18/J18</f>
        <v>3.5755835540483671E-2</v>
      </c>
      <c r="L18" s="83">
        <v>31.779</v>
      </c>
      <c r="M18" s="107"/>
      <c r="N18" s="83">
        <v>856.99900000000002</v>
      </c>
      <c r="O18" s="108"/>
      <c r="P18" s="83">
        <v>12023.818000000014</v>
      </c>
      <c r="Q18" s="119">
        <f t="shared" ref="Q18:Q23" si="6">+R18/P18</f>
        <v>3.3358788364893708E-3</v>
      </c>
      <c r="R18" s="83">
        <v>40.11</v>
      </c>
      <c r="S18" s="107"/>
      <c r="T18" s="83">
        <v>11983.708000000001</v>
      </c>
    </row>
    <row r="19" spans="1:20" x14ac:dyDescent="0.2">
      <c r="A19" s="92" t="s">
        <v>69</v>
      </c>
      <c r="B19" s="83">
        <v>8805.6490000000031</v>
      </c>
      <c r="C19" s="106"/>
      <c r="D19" s="83">
        <v>1261.808</v>
      </c>
      <c r="E19" s="119">
        <f t="shared" ref="E19:E22" si="7">+F19/D19</f>
        <v>0.73143774647172943</v>
      </c>
      <c r="F19" s="83">
        <v>922.93399999999997</v>
      </c>
      <c r="G19" s="107"/>
      <c r="H19" s="83">
        <v>338.87400000000002</v>
      </c>
      <c r="I19" s="108"/>
      <c r="J19" s="83">
        <v>1941.1710000000005</v>
      </c>
      <c r="K19" s="119">
        <f t="shared" ref="K19:K22" si="8">+L19/J19</f>
        <v>5.4810730224179108E-2</v>
      </c>
      <c r="L19" s="83">
        <v>106.39700000000001</v>
      </c>
      <c r="M19" s="107"/>
      <c r="N19" s="83">
        <v>1834.7739999999999</v>
      </c>
      <c r="O19" s="108"/>
      <c r="P19" s="83">
        <v>5602.6700000000028</v>
      </c>
      <c r="Q19" s="119">
        <f t="shared" si="6"/>
        <v>2.7815309486369878E-2</v>
      </c>
      <c r="R19" s="83">
        <v>155.84</v>
      </c>
      <c r="S19" s="107"/>
      <c r="T19" s="83">
        <v>5446.83</v>
      </c>
    </row>
    <row r="20" spans="1:20" x14ac:dyDescent="0.2">
      <c r="A20" s="92" t="s">
        <v>70</v>
      </c>
      <c r="B20" s="83">
        <v>3200.1170000000002</v>
      </c>
      <c r="C20" s="106"/>
      <c r="D20" s="83">
        <v>469.04900000000004</v>
      </c>
      <c r="E20" s="119">
        <f t="shared" si="7"/>
        <v>0.96113838852657185</v>
      </c>
      <c r="F20" s="83">
        <v>450.82100000000003</v>
      </c>
      <c r="G20" s="107"/>
      <c r="H20" s="83">
        <v>18.228000000000002</v>
      </c>
      <c r="I20" s="108"/>
      <c r="J20" s="83">
        <v>674.46299999999997</v>
      </c>
      <c r="K20" s="119">
        <f>+L20/J20</f>
        <v>0.30930236350993312</v>
      </c>
      <c r="L20" s="83">
        <v>208.613</v>
      </c>
      <c r="M20" s="107"/>
      <c r="N20" s="83">
        <v>465.85</v>
      </c>
      <c r="O20" s="108"/>
      <c r="P20" s="83">
        <v>2056.605</v>
      </c>
      <c r="Q20" s="119">
        <f t="shared" si="6"/>
        <v>1.3395863571274017E-2</v>
      </c>
      <c r="R20" s="83">
        <v>27.55</v>
      </c>
      <c r="S20" s="107"/>
      <c r="T20" s="83">
        <v>2029.0550000000001</v>
      </c>
    </row>
    <row r="21" spans="1:20" x14ac:dyDescent="0.2">
      <c r="A21" s="92" t="s">
        <v>71</v>
      </c>
      <c r="B21" s="84">
        <v>8863.9610000000011</v>
      </c>
      <c r="C21" s="106"/>
      <c r="D21" s="84">
        <v>1734.5980000000011</v>
      </c>
      <c r="E21" s="119">
        <f t="shared" si="7"/>
        <v>0.91258954524333546</v>
      </c>
      <c r="F21" s="84">
        <v>1582.9760000000001</v>
      </c>
      <c r="G21" s="107"/>
      <c r="H21" s="84">
        <v>151.62200000000001</v>
      </c>
      <c r="I21" s="108"/>
      <c r="J21" s="84">
        <v>634.48800000000006</v>
      </c>
      <c r="K21" s="119">
        <f t="shared" si="8"/>
        <v>0.26620834436585089</v>
      </c>
      <c r="L21" s="84">
        <v>168.90600000000001</v>
      </c>
      <c r="M21" s="107"/>
      <c r="N21" s="84">
        <v>465.58199999999999</v>
      </c>
      <c r="O21" s="108"/>
      <c r="P21" s="84">
        <v>6494.875</v>
      </c>
      <c r="Q21" s="119">
        <f t="shared" si="6"/>
        <v>5.1373275082276411E-2</v>
      </c>
      <c r="R21" s="84">
        <v>333.66300000000001</v>
      </c>
      <c r="S21" s="107"/>
      <c r="T21" s="84">
        <v>6161.2120000000004</v>
      </c>
    </row>
    <row r="22" spans="1:20" ht="13.5" thickBot="1" x14ac:dyDescent="0.25">
      <c r="A22" s="92" t="s">
        <v>72</v>
      </c>
      <c r="B22" s="85">
        <v>993.29500000000019</v>
      </c>
      <c r="C22" s="109"/>
      <c r="D22" s="85">
        <v>138.47399999999999</v>
      </c>
      <c r="E22" s="119">
        <f t="shared" si="7"/>
        <v>1</v>
      </c>
      <c r="F22" s="85">
        <v>138.47399999999999</v>
      </c>
      <c r="G22" s="110"/>
      <c r="H22" s="85">
        <v>0</v>
      </c>
      <c r="I22" s="108"/>
      <c r="J22" s="85">
        <v>287.49799999999999</v>
      </c>
      <c r="K22" s="119">
        <f t="shared" si="8"/>
        <v>0.24951825751831319</v>
      </c>
      <c r="L22" s="85">
        <v>71.736000000000004</v>
      </c>
      <c r="M22" s="107"/>
      <c r="N22" s="85">
        <v>215.762</v>
      </c>
      <c r="O22" s="108"/>
      <c r="P22" s="85">
        <v>567.32299999999998</v>
      </c>
      <c r="Q22" s="119">
        <f t="shared" si="6"/>
        <v>1.6445657940890816E-2</v>
      </c>
      <c r="R22" s="85">
        <v>9.33</v>
      </c>
      <c r="S22" s="107"/>
      <c r="T22" s="85">
        <v>557.99300000000005</v>
      </c>
    </row>
    <row r="23" spans="1:20" x14ac:dyDescent="0.2">
      <c r="A23" s="111"/>
      <c r="B23" s="111">
        <f>SUBTOTAL(9,B18:B22)</f>
        <v>36515.561999930018</v>
      </c>
      <c r="C23" s="112"/>
      <c r="D23" s="111">
        <f>SUBTOTAL(9,D18:D22)</f>
        <v>5343.8729999300012</v>
      </c>
      <c r="E23" s="141">
        <f>+F23/D23</f>
        <v>0.86037093321458513</v>
      </c>
      <c r="F23" s="111">
        <f>SUBTOTAL(9,F18:F22)</f>
        <v>4597.7129999299996</v>
      </c>
      <c r="G23" s="113"/>
      <c r="H23" s="111">
        <f>SUBTOTAL(9,H18:H22)</f>
        <v>746.16000000000008</v>
      </c>
      <c r="I23" s="112"/>
      <c r="J23" s="111">
        <f>SUBTOTAL(9,J18:J22)</f>
        <v>4426.3980000000001</v>
      </c>
      <c r="K23" s="119">
        <f>+L23/J23</f>
        <v>0.13271084073325531</v>
      </c>
      <c r="L23" s="111">
        <f>SUBTOTAL(9,L18:L22)</f>
        <v>587.43099999999993</v>
      </c>
      <c r="M23" s="113"/>
      <c r="N23" s="111">
        <f>SUBTOTAL(9,N18:N22)</f>
        <v>3838.9670000000001</v>
      </c>
      <c r="O23" s="119"/>
      <c r="P23" s="111">
        <f>SUBTOTAL(9,P18:P22)</f>
        <v>26745.291000000016</v>
      </c>
      <c r="Q23" s="119">
        <f t="shared" si="6"/>
        <v>2.1181037065552948E-2</v>
      </c>
      <c r="R23" s="111">
        <f>SUBTOTAL(9,R18:R22)</f>
        <v>566.49300000000005</v>
      </c>
      <c r="S23" s="113"/>
      <c r="T23" s="111">
        <f>SUBTOTAL(9,T18:T22)</f>
        <v>26178.797999999999</v>
      </c>
    </row>
    <row r="24" spans="1:20" x14ac:dyDescent="0.2">
      <c r="A24" s="114" t="s">
        <v>140</v>
      </c>
      <c r="B24" s="115">
        <f>+B23-B10</f>
        <v>9922.7119999300194</v>
      </c>
      <c r="C24" s="116"/>
      <c r="D24" s="115">
        <f>+D23-D10</f>
        <v>381.21299993000139</v>
      </c>
      <c r="E24" s="117"/>
      <c r="F24" s="131">
        <f>+F23-F10</f>
        <v>1647.0129999299993</v>
      </c>
      <c r="G24" s="117"/>
      <c r="H24" s="115">
        <f>+H23-H10</f>
        <v>-1265.8000000000002</v>
      </c>
      <c r="I24" s="116"/>
      <c r="J24" s="115">
        <f>+J23-J10</f>
        <v>445.20800000000008</v>
      </c>
      <c r="K24" s="117"/>
      <c r="L24" s="115">
        <f>+L23-L10</f>
        <v>-84.13900000000001</v>
      </c>
      <c r="M24" s="117"/>
      <c r="N24" s="115">
        <f>+N23-N10</f>
        <v>529.34700000000021</v>
      </c>
      <c r="O24" s="116"/>
      <c r="P24" s="115">
        <f>+P23-P10</f>
        <v>9096.2910000000193</v>
      </c>
      <c r="Q24" s="117"/>
      <c r="R24" s="115">
        <f>+R23-R10</f>
        <v>170.19300000000004</v>
      </c>
      <c r="S24" s="117"/>
      <c r="T24" s="115">
        <f>+T23-T10</f>
        <v>8926.0979999999981</v>
      </c>
    </row>
    <row r="25" spans="1:20" x14ac:dyDescent="0.2">
      <c r="A25" s="96" t="s">
        <v>137</v>
      </c>
      <c r="B25" s="97">
        <f>+B23/B17</f>
        <v>0.21612742466094151</v>
      </c>
      <c r="C25" s="85"/>
      <c r="D25" s="97">
        <f>+D23/D17</f>
        <v>0.19752819962967955</v>
      </c>
      <c r="E25" s="85"/>
      <c r="F25" s="97">
        <f>+F23/F17</f>
        <v>0.207361186289373</v>
      </c>
      <c r="G25" s="85"/>
      <c r="H25" s="97">
        <f>+H23/H17</f>
        <v>0.15286292242343361</v>
      </c>
      <c r="I25" s="85"/>
      <c r="J25" s="97">
        <f>+J23/J17</f>
        <v>0.16014697464123753</v>
      </c>
      <c r="K25" s="85"/>
      <c r="L25" s="97">
        <f>+L23/L17</f>
        <v>0.13785185392041577</v>
      </c>
      <c r="M25" s="85"/>
      <c r="N25" s="97">
        <f>+N23/N17</f>
        <v>0.16421086121958436</v>
      </c>
      <c r="O25" s="85"/>
      <c r="P25" s="97">
        <f>+P23/P17</f>
        <v>0.23407286279426479</v>
      </c>
      <c r="Q25" s="85"/>
      <c r="R25" s="97">
        <f>+R23/R17</f>
        <v>0.24252342210128483</v>
      </c>
      <c r="S25" s="85"/>
      <c r="T25" s="97">
        <f>+T23/T17</f>
        <v>0.23389650269271639</v>
      </c>
    </row>
    <row r="28" spans="1:20" x14ac:dyDescent="0.2">
      <c r="A28" s="202"/>
    </row>
    <row r="29" spans="1:20" x14ac:dyDescent="0.2">
      <c r="A29" s="202"/>
      <c r="F29" s="121"/>
    </row>
  </sheetData>
  <mergeCells count="8">
    <mergeCell ref="P2:T2"/>
    <mergeCell ref="A15:A16"/>
    <mergeCell ref="B15:B16"/>
    <mergeCell ref="A28:A29"/>
    <mergeCell ref="A2:A3"/>
    <mergeCell ref="B2:B3"/>
    <mergeCell ref="D2:H2"/>
    <mergeCell ref="J2:N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RED VIAL 2012-2019</vt:lpstr>
      <vt:lpstr>perucamaras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perucamaras</cp:lastModifiedBy>
  <cp:lastPrinted>2016-11-30T16:13:15Z</cp:lastPrinted>
  <dcterms:created xsi:type="dcterms:W3CDTF">2016-09-29T15:08:51Z</dcterms:created>
  <dcterms:modified xsi:type="dcterms:W3CDTF">2020-11-13T22:20:20Z</dcterms:modified>
</cp:coreProperties>
</file>